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tabRatio="930" activeTab="10"/>
  </bookViews>
  <sheets>
    <sheet name="0150-11 (2)" sheetId="1" r:id="rId1"/>
    <sheet name="2010_11 (2)" sheetId="2" r:id="rId2"/>
    <sheet name="2144_11 (2)" sheetId="3" r:id="rId3"/>
    <sheet name="6082_11 (2)" sheetId="4" r:id="rId4"/>
    <sheet name="7330_11 (2)" sheetId="5" r:id="rId5"/>
    <sheet name="7693_11 (2)" sheetId="6" r:id="rId6"/>
    <sheet name="7461-11" sheetId="7" r:id="rId7"/>
    <sheet name="7310-11 (2)" sheetId="8" r:id="rId8"/>
    <sheet name="6030-11 (2)" sheetId="9" r:id="rId9"/>
    <sheet name="6013-11 (2)" sheetId="10" r:id="rId10"/>
    <sheet name="6011-11 (2)" sheetId="11" r:id="rId11"/>
  </sheets>
  <definedNames/>
  <calcPr fullCalcOnLoad="1"/>
</workbook>
</file>

<file path=xl/sharedStrings.xml><?xml version="1.0" encoding="utf-8"?>
<sst xmlns="http://schemas.openxmlformats.org/spreadsheetml/2006/main" count="2149" uniqueCount="466">
  <si>
    <t>кількість ліжок у звичайних  стаціонарах</t>
  </si>
  <si>
    <t>Кількість ліжко-днів у звичайних стаціонарах</t>
  </si>
  <si>
    <t>кошторис, реєстр змін до кошторису</t>
  </si>
  <si>
    <t>ЗАТВЕРДЖЕНО       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</si>
  <si>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 xml:space="preserve">Капітальний ремонт адміністративних будівель </t>
  </si>
  <si>
    <t>кошторис, зміни до кошторису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</si>
  <si>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</si>
  <si>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</si>
  <si>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</si>
  <si>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</si>
  <si>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</si>
  <si>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</si>
  <si>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</si>
  <si>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</si>
  <si>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</si>
  <si>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</si>
  <si>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</si>
  <si>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</si>
  <si>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</si>
  <si>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</si>
  <si>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</si>
  <si>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Завдання 1. Проведення нормативної грошової оцінки земель населених пунктів</t>
  </si>
  <si>
    <t xml:space="preserve"> </t>
  </si>
  <si>
    <t>0443</t>
  </si>
  <si>
    <t>Прогнозований відсоток виконання даного завдання затвердженої програми</t>
  </si>
  <si>
    <t>0490</t>
  </si>
  <si>
    <t>Цілі державної політики, на досягнення яких спрямована реалізація бюджетної програми</t>
  </si>
  <si>
    <t>Забезпечення надання населенню амбулаторно-поліклінічної допомоги</t>
  </si>
  <si>
    <t>гривень, у тому числі загального фонду-</t>
  </si>
  <si>
    <t>гривень та спеціального фонду-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</si>
  <si>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Організаційне, інформаційно-аналітичне та матеріально-технічне забезпечення діяльності Лиманської  міської ради та її виконавчих органів</t>
    </r>
  </si>
  <si>
    <t>Забезпечення виконання наданих законодавством повноважень виконавчому комітету  Лиманської міської ради</t>
  </si>
  <si>
    <t>11.</t>
  </si>
  <si>
    <t>Обсяги видатків</t>
  </si>
  <si>
    <t>кількість проведених сесій міської ради</t>
  </si>
  <si>
    <t>кількість проведених засідань виконавчого комітету  міської ради</t>
  </si>
  <si>
    <t>кількість прийнятих нормативно-правових актів</t>
  </si>
  <si>
    <t>кількість особистих прийомів керівників міської ради та виконавчого комітету  міської ради</t>
  </si>
  <si>
    <t>витрати на утримання однієї штатної одиниці</t>
  </si>
  <si>
    <t>Відсоток виконання програми</t>
  </si>
  <si>
    <t xml:space="preserve">Відсоток забезпечення </t>
  </si>
  <si>
    <t>Кількість виконаних листів, звернень, скарг,заяв, на одного працівника</t>
  </si>
  <si>
    <t>обсяги видатків</t>
  </si>
  <si>
    <t>кількість отриманих листів, звернень, заяв, скарг</t>
  </si>
  <si>
    <t>кількість прийнятих нормативно-правових актів на одного працівника</t>
  </si>
  <si>
    <t>Кількість прийнятих нормативно-правових актів на одного працівника</t>
  </si>
  <si>
    <t>кошторис</t>
  </si>
  <si>
    <t xml:space="preserve">Завдання 1. Забезпечення виконання наданих законодавством повноважень виконавчому комітету Лиманської міської ради </t>
  </si>
  <si>
    <t>осіб</t>
  </si>
  <si>
    <t>штатний розпис</t>
  </si>
  <si>
    <t>од.</t>
  </si>
  <si>
    <t>розпорядження міського голови</t>
  </si>
  <si>
    <t>план роботи виконавчого комітету міської ради</t>
  </si>
  <si>
    <t>облікові дані</t>
  </si>
  <si>
    <t>розрахунок</t>
  </si>
  <si>
    <t>%</t>
  </si>
  <si>
    <t>згідно запланованих видатків</t>
  </si>
  <si>
    <t>Міський голова</t>
  </si>
  <si>
    <t>Цимідан П.Ф.</t>
  </si>
  <si>
    <t>(ініціали і прізвище)</t>
  </si>
  <si>
    <t>Пилипенко Т.В.</t>
  </si>
  <si>
    <t>0763</t>
  </si>
  <si>
    <t>0111</t>
  </si>
  <si>
    <t>грн.</t>
  </si>
  <si>
    <t>статистична звітність</t>
  </si>
  <si>
    <t xml:space="preserve">Розпорядження міського голови  </t>
  </si>
  <si>
    <t xml:space="preserve">Забезпечення хворих на цукровий діабет препаратами інсуліну </t>
  </si>
  <si>
    <t>Забезпечення хворих на нецукровий діабет препаратами десмопресину</t>
  </si>
  <si>
    <t xml:space="preserve">Розпорядження міського голови </t>
  </si>
  <si>
    <t>Закон України "Про службу в органах місцевого самоврядування", "Про упорядкування структури та умов оплати праці працівників апарату органів виконавчої влади, органів прокуратури, судів та інших органів" (постанова від 09.03.06 № 268 зі змінами)</t>
  </si>
  <si>
    <t>Наказ Міністерства праці  від 02.10.1996р. № 77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 (зі змінами)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</si>
  <si>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</si>
  <si>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t>Обсяг ресурсів всього, в т.ч. на:</t>
  </si>
  <si>
    <t>теплопостачання</t>
  </si>
  <si>
    <t>опалювальна площа приміщень</t>
  </si>
  <si>
    <t>технічний паспорт</t>
  </si>
  <si>
    <t>-</t>
  </si>
  <si>
    <t>водопостачання та водовідведення</t>
  </si>
  <si>
    <t>загальна площа приміщень</t>
  </si>
  <si>
    <t>електроенергію</t>
  </si>
  <si>
    <t>природний газ</t>
  </si>
  <si>
    <t>нат.од.</t>
  </si>
  <si>
    <t>Гкал</t>
  </si>
  <si>
    <t>наказ</t>
  </si>
  <si>
    <t>куб.м.</t>
  </si>
  <si>
    <t>кВт год</t>
  </si>
  <si>
    <t>Середнє споживання  енергоносіїв, в тому числі:</t>
  </si>
  <si>
    <t>теплопостачання, Гкал на 1 м2 опалювальної площі</t>
  </si>
  <si>
    <t xml:space="preserve"> водопостачання та водовідведення, м3 на 1м2 загальної площі</t>
  </si>
  <si>
    <t>електроенергії, кВт год на 1 м2 загальної площі</t>
  </si>
  <si>
    <t>природного газу, м3 на 1 м2 загальної площі</t>
  </si>
  <si>
    <t xml:space="preserve">Забезпечення виконання наданих законодавством повноважень виконавчому комітету Лиманської міської ради </t>
  </si>
  <si>
    <t>Захист прав місцевого самоврядування</t>
  </si>
  <si>
    <t>Організація підготовки та перепідготовки кадрів для служби в органах місцевого самоврядування</t>
  </si>
  <si>
    <t>Правовий та соціальний захист посадових осіб місцевого самоврядування</t>
  </si>
  <si>
    <t>Методичне та інформаційне забезпечення служби в органах місцевого самоврядування</t>
  </si>
  <si>
    <t>0731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</si>
  <si>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Підвищення рівня надання медичної допомоги та збереження здоров’я населення</t>
    </r>
  </si>
  <si>
    <t xml:space="preserve">Завдання1. Забезпечення надання населенню амбулаторно-поліклінічної допомоги </t>
  </si>
  <si>
    <t>Конституція України зі змінами та доповненнями</t>
  </si>
  <si>
    <t>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працівників закладів охорони здоров’я та установ соціального захисту населення» зі змінами</t>
  </si>
  <si>
    <t>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</t>
  </si>
  <si>
    <t xml:space="preserve">кількість об'єктів, що планується відремонтувати </t>
  </si>
  <si>
    <t>0610</t>
  </si>
  <si>
    <t>кількість квартир, які планується придбати</t>
  </si>
  <si>
    <t>середні витрати на придбання однієї квартири</t>
  </si>
  <si>
    <t>динаміка кількості придбаних квартир порівняно з попереднім роком</t>
  </si>
  <si>
    <t>динаміка площі придбаних квартир порівняно з попереднім роком</t>
  </si>
  <si>
    <t>кв.м.</t>
  </si>
  <si>
    <t xml:space="preserve"> грн.</t>
  </si>
  <si>
    <t>Всього:</t>
  </si>
  <si>
    <t>Завантаженність ліжкового фонду у звичайних стаціонарах</t>
  </si>
  <si>
    <t>Середня тривалість лікування у стаціонарі одного хворого</t>
  </si>
  <si>
    <t>Зниження показника летальності</t>
  </si>
  <si>
    <t>Обсяг затрат</t>
  </si>
  <si>
    <t>Забезпечення надання населенню стаціонарної медичної допомоги</t>
  </si>
  <si>
    <t>____________________</t>
  </si>
  <si>
    <t>(дата погодження)</t>
  </si>
  <si>
    <t>М.П.</t>
  </si>
  <si>
    <t>кількість виконаних листів, звернень, скарг, заяв на одного працівника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</si>
  <si>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</si>
  <si>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</si>
  <si>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</si>
  <si>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</si>
  <si>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</si>
  <si>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</si>
  <si>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</si>
  <si>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Прогнозований відсоток виконання данного завдання затвердженої програми</t>
  </si>
  <si>
    <t>Дата погодження</t>
  </si>
  <si>
    <t>шт.</t>
  </si>
  <si>
    <t xml:space="preserve">Завдання 1. Забезпечення надання населенню амбулаторно-поліклінічної допомоги </t>
  </si>
  <si>
    <t xml:space="preserve">Прогнозований відсоток виконання даного завдання затвердженої програми </t>
  </si>
  <si>
    <t>Середня вартість однієї незалежної оцінки комунальної власності</t>
  </si>
  <si>
    <t xml:space="preserve">затрат 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</si>
  <si>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</si>
  <si>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</si>
  <si>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</si>
  <si>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</si>
  <si>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</si>
  <si>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</si>
  <si>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</si>
  <si>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</si>
  <si>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</si>
  <si>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</si>
  <si>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</si>
  <si>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</si>
  <si>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</si>
  <si>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тис.од.</t>
  </si>
  <si>
    <t>Виконавчий комітет Лиманської міської ради</t>
  </si>
  <si>
    <t xml:space="preserve">Підстави для виконання бюджетної програми: </t>
  </si>
  <si>
    <t>Обсяг бюджетних призначень/бюджетних асигнувань-</t>
  </si>
  <si>
    <t>Конституція України (зі змінами та доповненнями)</t>
  </si>
  <si>
    <t>Наказ Мінестерства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</t>
  </si>
  <si>
    <t>Бюджетний кодекс України  від 08.07.2010 № 2456-4 (зі змінами)</t>
  </si>
  <si>
    <r>
      <t xml:space="preserve">Мета бюджетної програми:  </t>
    </r>
    <r>
      <rPr>
        <u val="single"/>
        <sz val="12"/>
        <color indexed="8"/>
        <rFont val="Times New Roman"/>
        <family val="1"/>
      </rPr>
      <t>Упорядкування об'єктів комунальної власності Лиманської об'єднаної територіальної громади, отримання даних про їх технічний стан</t>
    </r>
  </si>
  <si>
    <t>Бюджетний кодекс України  від 08.07.2010 № 2456-4 зі змінами</t>
  </si>
  <si>
    <t>Розпорядження міського голови</t>
  </si>
  <si>
    <t>Конституція України (зі змінами та доповненями)</t>
  </si>
  <si>
    <t xml:space="preserve">Бюджетний кодекс України  від 08.07.2010 № 2456-4 (зі змінами та доповненнями) </t>
  </si>
  <si>
    <t>обслуговуючий персонал</t>
  </si>
  <si>
    <t>кількість штатних одиниць,    у т.ч.: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</si>
  <si>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 xml:space="preserve">Зниження рівня захворюваності та смертності населення, забезпечення надання медичної допомоги окремих категоріям хворих, забезпечення потреб населення у лікарських засобах </t>
    </r>
  </si>
  <si>
    <t xml:space="preserve"> Забезпечення хворих на цукровий діабет препаратами інсуліну </t>
  </si>
  <si>
    <t xml:space="preserve"> Забезпечення хворих на нецукровий діабет препаратами десмопресину</t>
  </si>
  <si>
    <t>видатки на забезпечення медикаментами хворих на цукровий діабет</t>
  </si>
  <si>
    <t>забезпеченість хворих на цукровий діабет препаратами інсуліну</t>
  </si>
  <si>
    <t>Динаміка кількості хворих на цукровий діабет, забезпечення інсуліном</t>
  </si>
  <si>
    <t xml:space="preserve">осіб </t>
  </si>
  <si>
    <t>Завдання 1. Забезпечення хворих на цукровий діабет препаратами інсуліну</t>
  </si>
  <si>
    <t>Завдання 2. Забезпечення хворих на нецукровий діабет препаратами десмопресину</t>
  </si>
  <si>
    <t>видатки на забезпечення медикаментами хворих на нецукровий діабет</t>
  </si>
  <si>
    <t>Цілі державної політики, на досягнення яких спрямована реалізація бюджетної бюджетної програми</t>
  </si>
  <si>
    <t>№ з/п</t>
  </si>
  <si>
    <t>Ціль державної політики</t>
  </si>
  <si>
    <t>забезпеченість хворих на нецукровий діабет препаратами десмопресину</t>
  </si>
  <si>
    <t>Динаміка кількості хворих на нецукровий діабет, забезпечення препаратами десмопресину</t>
  </si>
  <si>
    <t>грн</t>
  </si>
  <si>
    <t>ЗАТВЕРДЖЕНО                                                                                                    Наказ Міністерства фінансів України 26 серпня 2014 року N 836                                                                  (у редакції наказу Міністерства фінансів України від 29 грудня 2018 року N 1209)</t>
  </si>
  <si>
    <t>Закон України "Про Державний бюджет України на 2019рік" зі змінами</t>
  </si>
  <si>
    <t xml:space="preserve">Завдання 2. Забезпечення надання населенню стаціонарної медичної допомоги </t>
  </si>
  <si>
    <t>Кількість установ</t>
  </si>
  <si>
    <t>одиниць</t>
  </si>
  <si>
    <t>у т.ч. лікарів</t>
  </si>
  <si>
    <t>кількість денних стаціонарів</t>
  </si>
  <si>
    <t>кількість ліжок у денних  стаціонарах</t>
  </si>
  <si>
    <t xml:space="preserve">кількість штатних одиниць у стаціонарах денних </t>
  </si>
  <si>
    <t xml:space="preserve">Кількість лікарських відвідувань </t>
  </si>
  <si>
    <t>Кількість ліжко-днів у денних стаціонарах</t>
  </si>
  <si>
    <t>Кількість пролікованих хворих у денних стаціонарах</t>
  </si>
  <si>
    <t>Вартість одного відвідування</t>
  </si>
  <si>
    <t>Кількість пацієнтів на 1 лікаря</t>
  </si>
  <si>
    <t>Рівень виявлення захворювань на ранніх стадіях</t>
  </si>
  <si>
    <t>Рівень виявлення захворювань у осіб працездатного віку на ранніх стадіях</t>
  </si>
  <si>
    <t>Зниження рівня захворюваності порівняно з попереднім роком</t>
  </si>
  <si>
    <t>Якість</t>
  </si>
  <si>
    <t>Затрат</t>
  </si>
  <si>
    <t>Продукту</t>
  </si>
  <si>
    <t>Ефективності</t>
  </si>
  <si>
    <t>днів</t>
  </si>
  <si>
    <t xml:space="preserve">Зміцнення матеріально-технічної бази </t>
  </si>
  <si>
    <t>(м.куб.)</t>
  </si>
  <si>
    <t>(т.)</t>
  </si>
  <si>
    <t>Начальник фінансового управління/</t>
  </si>
  <si>
    <t>інші енергоносії, в т.ч.:</t>
  </si>
  <si>
    <t>вугілля</t>
  </si>
  <si>
    <t>дрова</t>
  </si>
  <si>
    <t>заступник начальника</t>
  </si>
  <si>
    <t>опалювальна площа приміщень вугіллям</t>
  </si>
  <si>
    <t>опалювальна площа приміщень дровами</t>
  </si>
  <si>
    <t>вугілля, т на 1м2</t>
  </si>
  <si>
    <t>дров, м.куб. на 1м2</t>
  </si>
  <si>
    <t>Кількість пролікованих хворих у  стаціонарах</t>
  </si>
  <si>
    <t>ЗАТВЕРДЖЕНО                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</si>
  <si>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>Відсоток забезпечення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</si>
  <si>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</si>
  <si>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</si>
  <si>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</si>
  <si>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</si>
  <si>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</si>
  <si>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</si>
  <si>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</si>
  <si>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</si>
  <si>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</si>
  <si>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0210150</t>
  </si>
  <si>
    <t>0150</t>
  </si>
  <si>
    <t>бюджетної програми місцевого бюджету на 2020 рік</t>
  </si>
  <si>
    <t xml:space="preserve">Закон України "Про Державний бюджет України на 2020рік" </t>
  </si>
  <si>
    <t>Організаційне, інформаційно-аналітичне та матеріально-технічне забезпечення діяльності виконавчого комітету Лиманської міської ради та її виконавчих органів</t>
  </si>
  <si>
    <t>2144</t>
  </si>
  <si>
    <t>0212144</t>
  </si>
  <si>
    <t>"Централізовані заходи з лікування хворих на цукровий та
нецукровий діабет"</t>
  </si>
  <si>
    <t xml:space="preserve"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 </t>
  </si>
  <si>
    <t>чоловіків</t>
  </si>
  <si>
    <t>жінок</t>
  </si>
  <si>
    <t>дітей, в т.ч.:</t>
  </si>
  <si>
    <t>хлопчики</t>
  </si>
  <si>
    <t>дівчатки</t>
  </si>
  <si>
    <t>кількість хворих на цукровий діабет, що забезпечуються препаратами інсуліну, в т.ч.:</t>
  </si>
  <si>
    <t>кількість хворих на нецукровий діабет, що забезпечуються препаратами десмопресину, в т.ч.:</t>
  </si>
  <si>
    <t>Закон України "Про Державний бюджет України на 2020рік"</t>
  </si>
  <si>
    <t>0216082</t>
  </si>
  <si>
    <t>6082</t>
  </si>
  <si>
    <r>
      <t xml:space="preserve">Мета бюджетної програми:   </t>
    </r>
    <r>
      <rPr>
        <u val="single"/>
        <sz val="12"/>
        <color indexed="8"/>
        <rFont val="Times New Roman"/>
        <family val="1"/>
      </rPr>
      <t>Забезпечення житлом окремих категорій населення: дітей-сиріт та лікарів</t>
    </r>
  </si>
  <si>
    <t xml:space="preserve">Завдання 2. Придбання житла для лікарів: для сімейного лікаря амбулаторії ЗП-СМ смт. Дробишеве та для лікаря-кардіолога </t>
  </si>
  <si>
    <t>Завдання 1.  Придбання житла для окремих категорій населення відповідно до законодавства (для осіб з числа дітей-сиріт та дітей, позбавлених батьківського піклування)</t>
  </si>
  <si>
    <t>Кількість проектів</t>
  </si>
  <si>
    <t>чоловіки</t>
  </si>
  <si>
    <t>жінки</t>
  </si>
  <si>
    <t>0217693</t>
  </si>
  <si>
    <t>7693</t>
  </si>
  <si>
    <t>" Інші заходи, пов'язані з економічною діяльністю "</t>
  </si>
  <si>
    <t xml:space="preserve">Створення сприятливих умов для ефективного управління майном комунальної власності територіальної громади та його збереження </t>
  </si>
  <si>
    <t>Запланована кількість незалежних оцінок об'єктів комунальної власності територіальної громади</t>
  </si>
  <si>
    <t>Запланована кількість виготовлення експертної оцінки</t>
  </si>
  <si>
    <t>Середня вартість однієї  інвентаризаційної справи, витягу права власності</t>
  </si>
  <si>
    <t>Рішення міської ради від 19.12.2019р. № 7/73-4515 "Про внесення змін до структури та чисельності Лиманської міської ради та її виконавчих органів і затвердження в новій редакції"</t>
  </si>
  <si>
    <t>"Багатопрофільна стаціонарна медична допомога населенню"</t>
  </si>
  <si>
    <t>0212010</t>
  </si>
  <si>
    <t>2010</t>
  </si>
  <si>
    <t>Кількість штатних одиниць поліклінічного відділення, в т.ч.:</t>
  </si>
  <si>
    <t>у т.ч. лікарів, в т.ч.:</t>
  </si>
  <si>
    <t>витрати на утримання однієї штатної одиниці, в т.ч.:</t>
  </si>
  <si>
    <t>Рівень забезпеченості коштами</t>
  </si>
  <si>
    <t>Завдання 3. Забезпечення функціонування лікарні в частині оплати комунальних послуг та енергоносіїв</t>
  </si>
  <si>
    <t>вивіз побутових відходів</t>
  </si>
  <si>
    <t>побутових відходів</t>
  </si>
  <si>
    <t>відсоток забезпеченості енергоносіями лікарні до планового показника</t>
  </si>
  <si>
    <t>Обсяг споживання енергоносіїв, у т.ч.:</t>
  </si>
  <si>
    <t>Комплексна програма утримання закладів первинного та вторинного рівня надання медичної допомоги на 2020-2022роки (рішення від 19.12.2019р.  №7/73-4509)</t>
  </si>
  <si>
    <t>Забезпечення функціонування лікарні в частині оплати комунальних послуг та енергоносіїв</t>
  </si>
  <si>
    <t>обсяг видатків на виконання заходів програми, в т.ч.:</t>
  </si>
  <si>
    <t>Розрахунок</t>
  </si>
  <si>
    <t>Завдання 1.  Визначення ринкової вартості нежитлових приміщень та об’єктів комунальної вартості, проведення незалежних оцінок об’єктів комунальної власності, рецензування звіту з незалежної оцінки нерухомого майна</t>
  </si>
  <si>
    <t>Завдання 2.  Послуги з технічної інвентаризації об’єктів нерухомого майна, виготовлення інвентаризаційних справ</t>
  </si>
  <si>
    <t>Послуги з технічної інвентаризації об’єктів нерухомого майна, виготовлення інвентаризаційних справ</t>
  </si>
  <si>
    <t>Завдання 2. Послуги з технічної інвентаризації об’єктів нерухомого майна, виготовлення інвентаризаційних справ</t>
  </si>
  <si>
    <t>Визначення ринкової вартості нежитлових приміщень та об’єктів комунальної вартості, проведення незалежних оцінок об’єктів комунальної власності, рецензування звіту з незалежної оцінки нерухомого майна</t>
  </si>
  <si>
    <t>Завдання 1. Визначення ринкової вартості нежитлових приміщень та об’єктів комунальної вартості, проведення незалежних оцінок об’єктів комунальної власності, рецензування звіту з незалежної оцінки нерухомого майна</t>
  </si>
  <si>
    <t>ЗАТВЕРДЖЕНО                                                                                           Наказ Міністерства фінансів України 26 серпня 2014 року N 836                                                         (у редакції наказу Міністерства фінансів України від 29 грудня 2018 року N 1209)</t>
  </si>
  <si>
    <t xml:space="preserve">Придбання житла для лікарів: для сімейного лікаря амбулаторії ЗП-СМ смт. Дробишеве та для лікаря-кардіолога </t>
  </si>
  <si>
    <t>Придбання житла для окремих категорій населення відповідно до законодавства  (для осіб з числа дітей-сиріт та дітей, позбавлених батьківського піклування)</t>
  </si>
  <si>
    <r>
      <t xml:space="preserve">Програма економічного і
соціального розвитку
Лиманської об'єднаної
територіальної громади на
2020 рік </t>
    </r>
    <r>
      <rPr>
        <sz val="11"/>
        <color indexed="8"/>
        <rFont val="Times New Roman"/>
        <family val="1"/>
      </rPr>
      <t>(від 19.12.2019 № 7/73- 4517) (розділ 2.20 "Охорона здоров'я")</t>
    </r>
  </si>
  <si>
    <t>05501000000</t>
  </si>
  <si>
    <t>0200000</t>
  </si>
  <si>
    <t>0210000</t>
  </si>
  <si>
    <t>посадові особи та службовці місцевого самоврядування, в т.ч.:</t>
  </si>
  <si>
    <t>Рішення міської ради від 19.12.2019р. № 7/73-4518 "Про бюджет Лиманської об'єднаної територіальної громади на 2020рік" зі змінами</t>
  </si>
  <si>
    <t>Рішення міської ради від 19.12.2019р. № 7/73- 4517 "Про затвердження Програми економічного і соціального розвитку Лиманської об'єднаної територіальної громади на 2020 рік"  зі змінами</t>
  </si>
  <si>
    <t>Рішення міської ради від 19.12.2019р. №7/73-4509 "Про затвердження комплексної Програми утримання закладів первинного та вторинного рівня надання медичної допомоги  на 2020-2022 роки"  зі змінами</t>
  </si>
  <si>
    <t xml:space="preserve">Завдання 2. Зміцнення матеріально-технічної бази </t>
  </si>
  <si>
    <t>обсяг видатків на придбання та встановлення приладу обліку теплової енергії в адміністративній будівлі за адресою: м Лиман, вул. Комунальна, 5</t>
  </si>
  <si>
    <t>кількість одиниць приладів обліку теплової енергії, які планується придбати</t>
  </si>
  <si>
    <t>витрати на придбання одного приладу обліку теплової енергії</t>
  </si>
  <si>
    <t>Рішення міської ради від 19.12.2019р. № 7/73- 4517 "Про затвердження Програми економічного і соціального розвитку Лиманської об'єднаної територіальної громади на 2020 рік" зі змінами</t>
  </si>
  <si>
    <t>Задоволення різнопланових потреб населення, розвиток регіону та інфраструктури, забезпечення доступності різнопланових життєвих благ населення, підвищення рівня та якості життя населення.</t>
  </si>
  <si>
    <t>Рішення міської ради від 19.12.2019 № 7/73- 4517 "Про затвердження Програми економічного і соціального розвитку Лиманської об'єднаної територіальної громади на 2020 рік" зі змінами</t>
  </si>
  <si>
    <t>0217330</t>
  </si>
  <si>
    <r>
      <t>Рішення міської ради від 19.12.2019р. № 7/73-4518 "Про бюджет Лиманської об'єднаної територіальної громади на 2020рік"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зі змінами</t>
    </r>
  </si>
  <si>
    <t>Програма розвитку місцевого самоврядування Лиманської об'єднаної територіальної громади на 2020рік  від 19.12.2019р № 7/73-4508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</si>
  <si>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</si>
  <si>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Будівництво інших об’єктів комунальної власності</t>
  </si>
  <si>
    <t>0550100000</t>
  </si>
  <si>
    <t>Обсяг бюджетних призначень / бюджетних асигнувань -</t>
  </si>
  <si>
    <t>гривень,у тому числі</t>
  </si>
  <si>
    <t>загального фонду</t>
  </si>
  <si>
    <t>гривень,</t>
  </si>
  <si>
    <t>та спеціального фонду -</t>
  </si>
  <si>
    <t>гривень.</t>
  </si>
  <si>
    <t>Підстави для виконання бюджетної програми:</t>
  </si>
  <si>
    <t xml:space="preserve">Конституція України (зі змінами та доповненнями); </t>
  </si>
  <si>
    <t>Бюджетний кодекс України від 08.07.2010 № 2456-4 (зі змінами та доповненнями);</t>
  </si>
  <si>
    <t>Закон України "Про Державний бюджет України на 2020 рік" (зі змінами та доповненнями);</t>
  </si>
  <si>
    <t xml:space="preserve">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зі змінами; </t>
  </si>
  <si>
    <t>Мета бюджетної програми</t>
  </si>
  <si>
    <t>Поліпшення соціальної інфраструктури міста.</t>
  </si>
  <si>
    <t>Завдання бюджетної програми</t>
  </si>
  <si>
    <t>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</t>
  </si>
  <si>
    <t>гривень</t>
  </si>
  <si>
    <t>Програма економічного і соціального розвитку Лиманської об'єднаної територіальної громади на 2020 рік</t>
  </si>
  <si>
    <t>Завдання 1.Реконструкція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</t>
  </si>
  <si>
    <t>площа території, яка буде використана під площу Незалежності міста Лиман</t>
  </si>
  <si>
    <r>
      <t>м</t>
    </r>
    <r>
      <rPr>
        <sz val="12"/>
        <color indexed="8"/>
        <rFont val="Calibri"/>
        <family val="2"/>
      </rPr>
      <t>²</t>
    </r>
  </si>
  <si>
    <t>Середня вартість 1 м² площі Незалежності</t>
  </si>
  <si>
    <t>прогнозований відсоток виконання завдання даної програми</t>
  </si>
  <si>
    <t>Середня вартість проекту</t>
  </si>
  <si>
    <t>(ініціали/ініціал, прізвище)</t>
  </si>
  <si>
    <t>Фінансове управління Лиманської міської ради</t>
  </si>
  <si>
    <t>Начальник фінансового управління</t>
  </si>
  <si>
    <t>М. П.</t>
  </si>
  <si>
    <t>статистичні данні</t>
  </si>
  <si>
    <t>Кількість квартир</t>
  </si>
  <si>
    <t>Середня вартість однієї опалення однієї квартири</t>
  </si>
  <si>
    <t>Завдання 3. Погашення заборгованості за послуги централізованого опалення за адресою: вул. Привокзальна,будинок №5 квартира 14 м. Лиман, вул. Оборони, будинок 8а квартира №59 м. Лиман</t>
  </si>
  <si>
    <t>Погашення заборгованості за послуги централізованого опалення за адресою: вул. Привокзальна,будинок №5 квартира 14 м. Лиман, вул. Оборони, будинок 8а квартира №59 м. Лиман</t>
  </si>
  <si>
    <t>Програма економічного і соціального розвитку Лиманської об'єднаної територіальної громади на 2020 рік зі змінами</t>
  </si>
  <si>
    <t>Закон України "Про Державний бюджет України на 2020рік" зі змінами</t>
  </si>
  <si>
    <t>Програма розвитку місцевого самоврядування Лиманської об'єднаної територіальної громади на 2020рік зі змінами</t>
  </si>
  <si>
    <t>Якості</t>
  </si>
  <si>
    <t>Рішення міської ради від 19.12.2019 № 7/73- 4517 "Про затвердження Програми економічного і соціального розвитку Лиманської об'єднаної територіальної громади на 2020 рік"   зі змінами</t>
  </si>
  <si>
    <t>Зміцнення матеріально-технічної бази</t>
  </si>
  <si>
    <t>Завдання 4. Зміцнення матеріально-технічної бази</t>
  </si>
  <si>
    <t>Кількість медичного обладнання</t>
  </si>
  <si>
    <t>Придбання у комунальну власність квартир для надання у тимчасове користування внутрішньо переміщеним особам</t>
  </si>
  <si>
    <t>Завдання 3.Придбання у комунальну власність квартир для надання у тимчасове користування внутрішньо переміщеним особам</t>
  </si>
  <si>
    <t>Середня вартість лікування у стаціонарі одного хворого</t>
  </si>
  <si>
    <t>Зміни до кошторису</t>
  </si>
  <si>
    <t>Кількість придбання медичного обладнання</t>
  </si>
  <si>
    <t>середні витрати  на одну одиницю:</t>
  </si>
  <si>
    <t>середні витрати  на придбання одного медичного обладнання</t>
  </si>
  <si>
    <t>відс.</t>
  </si>
  <si>
    <t>"Організаційне,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рад"</t>
  </si>
  <si>
    <t>Виготовлення проектно-кошторисних документацій</t>
  </si>
  <si>
    <t>Завдання 2.Виготовлення проектно-кошторисних документацій</t>
  </si>
  <si>
    <t xml:space="preserve">Завдання 3.Капітальний ремонт адміністративних будівель </t>
  </si>
  <si>
    <t>Середня вартість одного ремонту</t>
  </si>
  <si>
    <t xml:space="preserve">Рішення міської ради від 19.12.2019р. № 7/73-4518 "Про бюджет Лиманської об'єднаної територіальної громади на 2020рік" зі змінами </t>
  </si>
  <si>
    <t>Рішення міської ради від 19.12.2019  №7/73-4470 "Про затвердження Програми по проведенню технічної інвентаризації об’єктів комунальної власності Лиманської об'єднаної територіальної громади на 2020 рік"  зі змінами</t>
  </si>
  <si>
    <t>Програма по проведенню технічної інвентаризації об’єктів комунальної власності Лиманської об'єднаної територіальної громади (рішення міської ради від 19.12.2019  №7/73-4470) зі змінами</t>
  </si>
  <si>
    <r>
      <t xml:space="preserve">Програма економічного і
соціального розвитку
Лиманської об'єднаної
територіальної громади на
2020 рік </t>
    </r>
    <r>
      <rPr>
        <sz val="11"/>
        <color indexed="8"/>
        <rFont val="Times New Roman"/>
        <family val="1"/>
      </rPr>
      <t>(від 19.12.2019 № 7/73- 4517) (розділ 2.18 "Захист прав дітей-сиріт та дітей, позбавлених батьківського піклування")зі змінами</t>
    </r>
  </si>
  <si>
    <t>Програма економічного і соціального розвитку Лиманської об'єднаної територіальної громади на 2020 рік, 2.23Заходи пов'язані з наслідками проведення ООС та АТО на території області. Підтримка внутрішньо переміщених осіб зі змінами</t>
  </si>
  <si>
    <t>Придбання медичного обладнання (гістероскоп, професійний дефібрилятор експертного рівня, пульсоксиметр, інфузійний насос, кисневий концентратор, хірургічний аспіратор)</t>
  </si>
  <si>
    <t>Придбання меблів</t>
  </si>
  <si>
    <t>Кількість меблів</t>
  </si>
  <si>
    <t>Завдання4.Розроблення звіту з стратегічної екологічної оцінки проекту: Програма економічного і соціального розвитку Лиманської об'єднаної територіальної громади на 2021 рік"</t>
  </si>
  <si>
    <t>Для погодження  Програми економічного і соціального розвитку Лиманської об'єднаної територіальної громади на 2021 рік</t>
  </si>
  <si>
    <t xml:space="preserve"> кількість стратегічних оцінки</t>
  </si>
  <si>
    <t>Середня вартість однієї  стратегічної оцінки</t>
  </si>
  <si>
    <t>Завдання 3.Погашення заборгованості за послуги централізованого опалення за адресою: вул. Привокзальна,будинок №5 квартира 14 м. Лиман, вул. Оборони, будинок 8а квартира №59 м. Лиман</t>
  </si>
  <si>
    <t>Завдання4.Розроблення звіту з стратегічної екологічної оцінки проекту: "Програма економічного і соціального розвитку Лиманської об'єднаної територіальної громади на 2021 рік"</t>
  </si>
  <si>
    <t>Завдання 5.Противоепідемічні заходи</t>
  </si>
  <si>
    <t>Придбання медичного обладнання (кисневий концентратор)</t>
  </si>
  <si>
    <t>Завдання 5. Противоепідемічні заходи</t>
  </si>
  <si>
    <t>Противоепідемічні заходи</t>
  </si>
  <si>
    <t>кількість балонів</t>
  </si>
  <si>
    <t>середня вартість балона</t>
  </si>
  <si>
    <t xml:space="preserve">Придбання житла для окремих категорій населення відповідно до законодавства </t>
  </si>
  <si>
    <t>Обсяг втдатків на придбання кисню</t>
  </si>
  <si>
    <t>Рішення міської ради від 19.12.2019 № 7/73-4518 "Про бюджет Лиманської об'єднаної територіальної громади на 2020 рік" зі змінами від 19.11.2020 №7/88-6232;</t>
  </si>
  <si>
    <t>Рішення міської ради від 19.12.2019 № 7/73-4517 "Про затвердження Програми економічного і соціального розвитку Лиманської об'єднаної територіальної громади на 2020 рік" зі змінами від 19.11.2020 №7/88-6229.</t>
  </si>
  <si>
    <t>Рішення міської ради від 19.12.2019 №7/73-4473 "Про затвердження Програми реформування, розвитку житлово-комунального господарства та благоустрою території Лиманської об'єднаної територіальної громади на 2020 рік" зі змінами від 19.11.2020 №7/88-6223.</t>
  </si>
  <si>
    <t>середня вартість одного технічного паспорту</t>
  </si>
  <si>
    <t>кількість технічних паспортів</t>
  </si>
  <si>
    <t>Завдання 2. Оплата за інвентаризацію та виготовлення технічних паспортів доріг комунальної власності Лиманської об’єднаної територіальної громади</t>
  </si>
  <si>
    <t>середня вартість одного кв.м. вулично-дорожньої мережі, на якому планується провести ремонт</t>
  </si>
  <si>
    <t>площа вулично-дорожньої мережі, на яких планується провести ремонт</t>
  </si>
  <si>
    <t xml:space="preserve">Завдання 1. Капітальний, поточний ремонт, грейдерування доріг по місту, селам та селищам </t>
  </si>
  <si>
    <t>Оплата за інвентаризацію та виготовлення технічних паспортів доріг комунальної власності Лиманської об’єднаної територіальної громади</t>
  </si>
  <si>
    <t xml:space="preserve">Капітальний, поточний ремонт, грейдерування доріг по місту, селам та селищам </t>
  </si>
  <si>
    <t>Покращення стану інфраструктури автомобільних доріг</t>
  </si>
  <si>
    <t>Експлуатаційне утримання автомобільних доріг за принципом забезпечення їх експлуатаційного стану відповідно до нормативно-правових актів, норм та стандартів.</t>
  </si>
  <si>
    <t>Утримання та розвиток автомобільних доріг та дорожньої інфраструктури</t>
  </si>
  <si>
    <t>0456</t>
  </si>
  <si>
    <t>0217461</t>
  </si>
  <si>
    <t>середня вартість одного об’єкту, на який планується виготовити або коригувати проектно-кошторисну документацію</t>
  </si>
  <si>
    <t>Кількість об’єктів, на які планується виготовити або коригувати проектно-кошторисну документацію</t>
  </si>
  <si>
    <t>Завдання 2. Розробка проектно-кошторисної документації та коригування існуючої ПКД.</t>
  </si>
  <si>
    <t>Середня вартість одного об’єкта, на якому планується проведення капітального ремонту</t>
  </si>
  <si>
    <t>Кількість об’єктів, на яких планується проведення капітального ремонту</t>
  </si>
  <si>
    <t>Завдання 1. Капітальний ремонт об’єктів житлово-комунального господарства міста і утримання їх у належному стані.</t>
  </si>
  <si>
    <t>Розробка проектно-кошторисної документації та коригування існуючої ПКД.</t>
  </si>
  <si>
    <t>Капітальний ремонт об’єктів житлово-комунального господарства міста і утримання їх у належному стані.</t>
  </si>
  <si>
    <t>Забезпечення розвитку інфраструктури міста. Підвищення експлуатаційних властивостей об’єктів житлово-комунального господарства міста і утримання їх у належному стані.</t>
  </si>
  <si>
    <t>Реалізація державної політики щодо забезпечення стабільного та ефективного функціонування житлово-комунального
господарства міста</t>
  </si>
  <si>
    <t>Будівництво¹ об'єктів житлово-комунального господарства</t>
  </si>
  <si>
    <t>0217310</t>
  </si>
  <si>
    <t>середньомісячні витрати на проведення капітального ремонту об'єктів благоустрою міста, сіл, селищ</t>
  </si>
  <si>
    <t>запланована кількість груп щодо проведення капітального ремонту об'єктів благоустрою міста, сіл, селищ</t>
  </si>
  <si>
    <t>Завдання 3. Капітальний ремонт об'єктів благоустрою</t>
  </si>
  <si>
    <t>середньомісячні витрати на проведення поточного ремонту об'єктів благоустрою міста, сіл, селищ</t>
  </si>
  <si>
    <t>запланована кількість груп щодо проведення поточного ремонту об'єктів благоустрою міста, сіл, селищ</t>
  </si>
  <si>
    <t>Завдання 2. Поточний ремонт об'єктів благоустрою</t>
  </si>
  <si>
    <t>середньомісячні витрати на облаштування, забезпечення та утримання в належному стані об'єктів благоустрою міста, сіл, селищ</t>
  </si>
  <si>
    <t>запланована кількість груп щодо утримання об'єктів благоустрою міста, сіл, селищ</t>
  </si>
  <si>
    <t>Завдання 1. Утримання об'єктів благоустрою</t>
  </si>
  <si>
    <t>Капітальний ремонт об'єктів благоустрою</t>
  </si>
  <si>
    <t>Поточний ремонт об'єктів благоустрою</t>
  </si>
  <si>
    <t>Утримання об'єктів благоустрою</t>
  </si>
  <si>
    <t>Проведення капітального ремонту об'єктів благоустрою міста, сіл, селищ Лиманської ОТГ</t>
  </si>
  <si>
    <t>Проведення поточного ремонту об'єктів благоустрою міста, сіл, селищ Лиманської ОТГ</t>
  </si>
  <si>
    <t>Облаштування, забезпечення та утримання в належному стані об'єктів благоустрою міста, сіл, селищ Лиманської ОТГ</t>
  </si>
  <si>
    <t>Підвищення рівня благоустрою міста, сіл та селищ Лиманської ОТГ</t>
  </si>
  <si>
    <t>вирівнювання соціально-економічного розвитку регіонів, забезпечення єдиних життєвих стандартів для всіх громадян держави, реалізація конкретних заходів, спрямованих на стабілізацію рівня життя всіх верств населення з поступовим підвищенням рівня добробуту.</t>
  </si>
  <si>
    <t>створення умов для реалізації прав та виконання обов'язків суб'єктами у сфері благоустрою населених пунктів;</t>
  </si>
  <si>
    <t>організація належного утримання та раціонального використання територій, будівель, інженерних споруд та об'єктів рекреаційного, природоохоронного, оздоровчого, історико-культурного та іншого призначення;</t>
  </si>
  <si>
    <t>розроблення і здійснення ефективних і комплексних  заходів з  утримання  територій  населених  пунктів у належному стані,  їх санітарного очищення, збереження об'єктів загального користування, а також природних ландшафтів, інших природних комплексів і об'єктів;</t>
  </si>
  <si>
    <t>Організація благоустрою населених пунктів</t>
  </si>
  <si>
    <t>0620</t>
  </si>
  <si>
    <t>0216030</t>
  </si>
  <si>
    <t>середня вартість одного насосного агрегату</t>
  </si>
  <si>
    <t>середньомісячна вартість утримання та поточного ремонту водопровідних мереж та каналізації міста, сіл та селищ Лиманської ОТГ</t>
  </si>
  <si>
    <t>кількість придбання насосних агрегатів</t>
  </si>
  <si>
    <t>метраж водопровідних мереж міста, сіл та селищ Лиманської ОТГ</t>
  </si>
  <si>
    <t>Утримання та поточний ремонт мереж водопостачання та каналізації міста, сіл та селищ Лиманської ОТГ</t>
  </si>
  <si>
    <t>Утримання та поточний ремонт водопровідно-каналізаційного господарства</t>
  </si>
  <si>
    <t>Підвищення експлуатаційних властивостей водопровідно-каналізаційного господарства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</si>
  <si>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підвищення безпеки експлуатації головних каналізаційних станцій.</t>
  </si>
  <si>
    <t xml:space="preserve">запобігання виникненню аварійних ситуацій на водопровідно-каналізаційних об'єктах; </t>
  </si>
  <si>
    <t>реалізація першочергових заходів щодо реконструкції і модернізації водопровідно-каналізаційних систем;</t>
  </si>
  <si>
    <t xml:space="preserve">розвиток та реконструкція систем водопровідно-каналізаційної мережі; </t>
  </si>
  <si>
    <t>Забезпечення діяльності водопровідно-каналізаційного господарства</t>
  </si>
  <si>
    <t>0216013</t>
  </si>
  <si>
    <t>середня вартість проведення ремонту житлового фонду</t>
  </si>
  <si>
    <t>кількість об'єктів в яких планується проведення ремонту житлового фонду</t>
  </si>
  <si>
    <t>Утримання, поточний ремонт житлового фонду</t>
  </si>
  <si>
    <t>Утримання, поточний та капітальний ремонт житлового фонду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</si>
  <si>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</si>
  <si>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 xml:space="preserve">забезпечення рівних можливостей доступу до отримання мінімальних норм житлово-комунальних послуг для споживачів незалежно від соціального, майнового стану, віку споживача, місцезнаходження та форми власності юридичних осіб тощо; дотримання встановлених стандартів, нормативів, норм, порядків і правил щодо кількості та якості житлово-комунальних послуг. </t>
  </si>
  <si>
    <t>регулювання цін/тарифів на житлово-комунальні послуги у випадках, визначених законом, з урахуванням досягнутого рівня соціально-економічного розвитку, природних особливостей відповідного регіону та технічних можливостей;</t>
  </si>
  <si>
    <t>забезпечення функціонування підприємств, установ та організацій, що виробляють, виконують та/або надають житлово-комунальні послуги, на умовах самофінансування, досягнення рівня економічно обґрунтованих витрат на виробництво таких послуг;</t>
  </si>
  <si>
    <t xml:space="preserve">створення та підтримання конкурентного середовища при виробленні та наданні житлово-комунальних послуг, забезпечення контролю у сфері діяльності природних монополій; </t>
  </si>
  <si>
    <t xml:space="preserve">забезпечення раціонального використання наявних ресурсів та сталого розвитку житлово-комунального господарства населених пунктів; </t>
  </si>
  <si>
    <t>Експлуатація та технічне обслуговування житлового фонду</t>
  </si>
  <si>
    <t>0216011</t>
  </si>
  <si>
    <r>
      <t>Програма економічного і
соціального розвитку
Лиманської об'єднаної
територіальної громади на
2020 рік та основні
напрями розвитку на 2021 і
2022 роки</t>
    </r>
    <r>
      <rPr>
        <sz val="10"/>
        <color indexed="8"/>
        <rFont val="Times New Roman"/>
        <family val="1"/>
      </rPr>
      <t xml:space="preserve"> (рішення від 19.12.2019 № 7/73- 4517) зі змінами, розділ 2.20 Охорона здоров'я</t>
    </r>
  </si>
  <si>
    <t>Подолання дитячої бездогляності і безпритульства, запобігання соціального сирітства, забезпечення дітей-сиріт та дітей позбавлених батьківського піклування та осіб з їх числа житлом з належними ,умовами життя, забезпечення квартирами у тимчасове користування внутрішньо переміщених осіб.</t>
  </si>
  <si>
    <t>_____24.11.2020_______№__594__________</t>
  </si>
  <si>
    <t>______24.11.2020_______ № ______595_________</t>
  </si>
  <si>
    <t>_____24.11.2020________№____596_____________</t>
  </si>
  <si>
    <t>_______24.11.2020_________№______597__________</t>
  </si>
  <si>
    <t>____24.11.2020___________№_____598___________</t>
  </si>
  <si>
    <t>______24.11.2020________№______599_________</t>
  </si>
  <si>
    <t>_____24.11.2020_________ № _____600_____________</t>
  </si>
  <si>
    <t>_____24.11.2020____________ № _________601_______</t>
  </si>
  <si>
    <t>______24.11.2020__________ № _______603________</t>
  </si>
  <si>
    <t>_________24.11.2020________ № _______602___________</t>
  </si>
  <si>
    <t>____24.11.2020______ № _______604______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</si>
</sst>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;\-#,##0.00"/>
    <numFmt numFmtId="179" formatCode="0.000"/>
    <numFmt numFmtId="180" formatCode="#,##0.0000"/>
    <numFmt numFmtId="181" formatCode="0.0_ "/>
    <numFmt numFmtId="182" formatCode="#,##0.000"/>
    <numFmt numFmtId="183" formatCode="0.0000"/>
    <numFmt numFmtId="184" formatCode="[$-422]d\ mmmm\ yyyy&quot; р.&quot;"/>
    <numFmt numFmtId="185" formatCode="#,##0\ _₴"/>
    <numFmt numFmtId="186" formatCode="0.0000000"/>
    <numFmt numFmtId="187" formatCode="0.000000"/>
    <numFmt numFmtId="188" formatCode="0.00000"/>
    <numFmt numFmtId="189" formatCode="0.00000000"/>
    <numFmt numFmtId="190" formatCode="_-* #,##0.0\ _₴_-;\-* #,##0.0\ _₴_-;_-* &quot;-&quot;??\ _₴_-;_-@_-"/>
    <numFmt numFmtId="191" formatCode="_-* #,##0\ _₴_-;\-* #,##0\ _₴_-;_-* &quot;-&quot;??\ _₴_-;_-@_-"/>
    <numFmt numFmtId="192" formatCode="_-* #,##0.0\ _₴_-;\-* #,##0.0\ _₴_-;_-* &quot;-&quot;\ _₴_-;_-@_-"/>
    <numFmt numFmtId="193" formatCode="_-* #,##0.00\ _₴_-;\-* #,##0.00\ _₴_-;_-* &quot;-&quot;\ _₴_-;_-@_-"/>
    <numFmt numFmtId="194" formatCode="_-* #,##0.000\ _₴_-;\-* #,##0.000\ _₴_-;_-* &quot;-&quot;??\ _₴_-;_-@_-"/>
    <numFmt numFmtId="195" formatCode="_-* #,##0.0000\ _₴_-;\-* #,##0.0000\ _₴_-;_-* &quot;-&quot;??\ _₴_-;_-@_-"/>
    <numFmt numFmtId="196" formatCode="#,##0.00\ _₴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1"/>
      <color rgb="FFFF0000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87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77" fontId="8" fillId="0" borderId="0" xfId="0" applyNumberFormat="1" applyFont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3" fontId="2" fillId="32" borderId="10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3" fontId="2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/>
    </xf>
    <xf numFmtId="4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4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7" fillId="33" borderId="11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top" wrapText="1"/>
    </xf>
    <xf numFmtId="0" fontId="58" fillId="33" borderId="13" xfId="0" applyFont="1" applyFill="1" applyBorder="1" applyAlignment="1">
      <alignment horizontal="center" vertical="top"/>
    </xf>
    <xf numFmtId="0" fontId="57" fillId="33" borderId="11" xfId="0" applyFont="1" applyFill="1" applyBorder="1" applyAlignment="1">
      <alignment horizontal="center" vertical="top" wrapText="1"/>
    </xf>
    <xf numFmtId="0" fontId="57" fillId="33" borderId="0" xfId="0" applyFont="1" applyFill="1" applyBorder="1" applyAlignment="1">
      <alignment wrapText="1"/>
    </xf>
    <xf numFmtId="0" fontId="59" fillId="33" borderId="0" xfId="0" applyFont="1" applyFill="1" applyAlignment="1">
      <alignment/>
    </xf>
    <xf numFmtId="0" fontId="58" fillId="33" borderId="0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center" wrapText="1"/>
    </xf>
    <xf numFmtId="0" fontId="0" fillId="33" borderId="0" xfId="0" applyFill="1" applyBorder="1" applyAlignment="1">
      <alignment vertical="top" wrapText="1"/>
    </xf>
    <xf numFmtId="0" fontId="58" fillId="33" borderId="0" xfId="0" applyFont="1" applyFill="1" applyBorder="1" applyAlignment="1">
      <alignment vertical="top" wrapText="1"/>
    </xf>
    <xf numFmtId="0" fontId="57" fillId="33" borderId="0" xfId="0" applyFont="1" applyFill="1" applyBorder="1" applyAlignment="1">
      <alignment vertical="top" wrapText="1"/>
    </xf>
    <xf numFmtId="0" fontId="57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vertical="center" wrapText="1"/>
    </xf>
    <xf numFmtId="41" fontId="2" fillId="33" borderId="10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41" fontId="2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1" fontId="5" fillId="0" borderId="10" xfId="0" applyNumberFormat="1" applyFont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57" fillId="33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0" fillId="0" borderId="10" xfId="0" applyFont="1" applyBorder="1" applyAlignment="1">
      <alignment horizontal="left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11" xfId="0" applyFont="1" applyBorder="1" applyAlignment="1">
      <alignment wrapText="1"/>
    </xf>
    <xf numFmtId="0" fontId="59" fillId="0" borderId="0" xfId="0" applyFont="1" applyBorder="1" applyAlignment="1">
      <alignment/>
    </xf>
    <xf numFmtId="0" fontId="59" fillId="0" borderId="0" xfId="0" applyFont="1" applyAlignment="1">
      <alignment vertical="center" wrapText="1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1" fontId="5" fillId="0" borderId="0" xfId="0" applyNumberFormat="1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43" fontId="60" fillId="0" borderId="10" xfId="0" applyNumberFormat="1" applyFont="1" applyBorder="1" applyAlignment="1">
      <alignment horizontal="center" vertical="center" wrapText="1"/>
    </xf>
    <xf numFmtId="43" fontId="2" fillId="33" borderId="10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vertical="center" wrapText="1"/>
    </xf>
    <xf numFmtId="43" fontId="5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0" fontId="4" fillId="0" borderId="15" xfId="0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9" fillId="35" borderId="16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right" vertical="center" wrapText="1"/>
    </xf>
    <xf numFmtId="0" fontId="4" fillId="35" borderId="15" xfId="0" applyFont="1" applyFill="1" applyBorder="1" applyAlignment="1">
      <alignment vertical="center" wrapText="1"/>
    </xf>
    <xf numFmtId="2" fontId="5" fillId="35" borderId="15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right" vertical="center" wrapText="1"/>
    </xf>
    <xf numFmtId="0" fontId="16" fillId="35" borderId="16" xfId="0" applyFont="1" applyFill="1" applyBorder="1" applyAlignment="1">
      <alignment vertical="center" wrapText="1"/>
    </xf>
    <xf numFmtId="176" fontId="5" fillId="35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Border="1" applyAlignment="1">
      <alignment/>
    </xf>
    <xf numFmtId="176" fontId="2" fillId="0" borderId="15" xfId="0" applyNumberFormat="1" applyFont="1" applyFill="1" applyBorder="1" applyAlignment="1">
      <alignment horizontal="center" vertical="center" wrapText="1"/>
    </xf>
    <xf numFmtId="3" fontId="2" fillId="36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35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left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/>
    </xf>
    <xf numFmtId="0" fontId="19" fillId="35" borderId="15" xfId="0" applyFont="1" applyFill="1" applyBorder="1" applyAlignment="1">
      <alignment vertical="center" wrapText="1"/>
    </xf>
    <xf numFmtId="2" fontId="2" fillId="35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/>
    </xf>
    <xf numFmtId="4" fontId="5" fillId="35" borderId="15" xfId="0" applyNumberFormat="1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36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 horizontal="center" vertical="center" wrapText="1"/>
    </xf>
    <xf numFmtId="177" fontId="5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left" vertical="center" wrapText="1"/>
    </xf>
    <xf numFmtId="2" fontId="5" fillId="36" borderId="15" xfId="0" applyNumberFormat="1" applyFont="1" applyFill="1" applyBorder="1" applyAlignment="1">
      <alignment horizontal="center" vertical="center" wrapText="1"/>
    </xf>
    <xf numFmtId="176" fontId="2" fillId="36" borderId="15" xfId="0" applyNumberFormat="1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/>
    </xf>
    <xf numFmtId="2" fontId="2" fillId="0" borderId="15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/>
    </xf>
    <xf numFmtId="2" fontId="20" fillId="0" borderId="1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/>
    </xf>
    <xf numFmtId="0" fontId="5" fillId="35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vertical="center"/>
    </xf>
    <xf numFmtId="0" fontId="4" fillId="35" borderId="15" xfId="0" applyFont="1" applyFill="1" applyBorder="1" applyAlignment="1">
      <alignment/>
    </xf>
    <xf numFmtId="4" fontId="2" fillId="0" borderId="15" xfId="0" applyNumberFormat="1" applyFont="1" applyBorder="1" applyAlignment="1">
      <alignment vertical="center"/>
    </xf>
    <xf numFmtId="0" fontId="2" fillId="35" borderId="15" xfId="0" applyFont="1" applyFill="1" applyBorder="1" applyAlignment="1">
      <alignment vertical="top" wrapText="1"/>
    </xf>
    <xf numFmtId="3" fontId="2" fillId="0" borderId="15" xfId="0" applyNumberFormat="1" applyFont="1" applyBorder="1" applyAlignment="1">
      <alignment horizontal="right" vertical="center"/>
    </xf>
    <xf numFmtId="0" fontId="7" fillId="35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vertical="top" wrapText="1"/>
    </xf>
    <xf numFmtId="3" fontId="2" fillId="35" borderId="15" xfId="0" applyNumberFormat="1" applyFont="1" applyFill="1" applyBorder="1" applyAlignment="1">
      <alignment/>
    </xf>
    <xf numFmtId="3" fontId="2" fillId="35" borderId="15" xfId="0" applyNumberFormat="1" applyFont="1" applyFill="1" applyBorder="1" applyAlignment="1">
      <alignment horizontal="center"/>
    </xf>
    <xf numFmtId="4" fontId="2" fillId="35" borderId="15" xfId="0" applyNumberFormat="1" applyFont="1" applyFill="1" applyBorder="1" applyAlignment="1">
      <alignment horizontal="center"/>
    </xf>
    <xf numFmtId="4" fontId="2" fillId="35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 vertical="top" wrapText="1"/>
    </xf>
    <xf numFmtId="4" fontId="2" fillId="36" borderId="15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/>
    </xf>
    <xf numFmtId="176" fontId="20" fillId="0" borderId="15" xfId="0" applyNumberFormat="1" applyFont="1" applyFill="1" applyBorder="1" applyAlignment="1">
      <alignment horizontal="center" vertical="center" wrapText="1"/>
    </xf>
    <xf numFmtId="177" fontId="20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" fontId="60" fillId="0" borderId="10" xfId="0" applyNumberFormat="1" applyFont="1" applyBorder="1" applyAlignment="1">
      <alignment horizontal="center" vertical="center" wrapText="1"/>
    </xf>
    <xf numFmtId="41" fontId="2" fillId="35" borderId="15" xfId="0" applyNumberFormat="1" applyFont="1" applyFill="1" applyBorder="1" applyAlignment="1">
      <alignment horizontal="center"/>
    </xf>
    <xf numFmtId="43" fontId="2" fillId="35" borderId="15" xfId="0" applyNumberFormat="1" applyFont="1" applyFill="1" applyBorder="1" applyAlignment="1">
      <alignment/>
    </xf>
    <xf numFmtId="43" fontId="2" fillId="35" borderId="15" xfId="0" applyNumberFormat="1" applyFont="1" applyFill="1" applyBorder="1" applyAlignment="1">
      <alignment horizontal="center"/>
    </xf>
    <xf numFmtId="191" fontId="2" fillId="35" borderId="15" xfId="0" applyNumberFormat="1" applyFont="1" applyFill="1" applyBorder="1" applyAlignment="1">
      <alignment horizontal="center"/>
    </xf>
    <xf numFmtId="9" fontId="2" fillId="0" borderId="10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91" fontId="2" fillId="35" borderId="15" xfId="0" applyNumberFormat="1" applyFont="1" applyFill="1" applyBorder="1" applyAlignment="1">
      <alignment/>
    </xf>
    <xf numFmtId="9" fontId="2" fillId="35" borderId="15" xfId="0" applyNumberFormat="1" applyFont="1" applyFill="1" applyBorder="1" applyAlignment="1">
      <alignment horizontal="center"/>
    </xf>
    <xf numFmtId="49" fontId="57" fillId="33" borderId="11" xfId="0" applyNumberFormat="1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vertical="top" wrapText="1"/>
    </xf>
    <xf numFmtId="0" fontId="60" fillId="0" borderId="0" xfId="0" applyFont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8" fillId="33" borderId="13" xfId="0" applyFont="1" applyFill="1" applyBorder="1" applyAlignment="1">
      <alignment horizontal="center" vertical="top" wrapText="1"/>
    </xf>
    <xf numFmtId="49" fontId="57" fillId="33" borderId="11" xfId="0" applyNumberFormat="1" applyFont="1" applyFill="1" applyBorder="1" applyAlignment="1">
      <alignment horizontal="center" wrapText="1"/>
    </xf>
    <xf numFmtId="0" fontId="60" fillId="0" borderId="0" xfId="0" applyFont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49" fontId="57" fillId="33" borderId="11" xfId="0" applyNumberFormat="1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62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5" fillId="33" borderId="0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0" xfId="0" applyFont="1" applyAlignment="1">
      <alignment vertical="center" wrapText="1"/>
    </xf>
    <xf numFmtId="0" fontId="67" fillId="33" borderId="0" xfId="0" applyFont="1" applyFill="1" applyAlignment="1">
      <alignment horizontal="center" vertical="top" wrapText="1"/>
    </xf>
    <xf numFmtId="49" fontId="65" fillId="33" borderId="0" xfId="0" applyNumberFormat="1" applyFont="1" applyFill="1" applyBorder="1" applyAlignment="1">
      <alignment horizontal="left" vertical="top" wrapText="1"/>
    </xf>
    <xf numFmtId="49" fontId="66" fillId="33" borderId="0" xfId="0" applyNumberFormat="1" applyFont="1" applyFill="1" applyBorder="1" applyAlignment="1">
      <alignment horizontal="left" vertical="top" wrapText="1"/>
    </xf>
    <xf numFmtId="0" fontId="66" fillId="0" borderId="0" xfId="0" applyFont="1" applyAlignment="1">
      <alignment horizontal="left" vertical="top" wrapText="1"/>
    </xf>
    <xf numFmtId="0" fontId="58" fillId="33" borderId="0" xfId="0" applyFont="1" applyFill="1" applyAlignment="1">
      <alignment horizontal="center" vertical="top" wrapText="1"/>
    </xf>
    <xf numFmtId="49" fontId="57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58" fillId="3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10" fillId="33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5" fillId="35" borderId="15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8" fillId="0" borderId="2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center"/>
    </xf>
    <xf numFmtId="0" fontId="68" fillId="0" borderId="0" xfId="0" applyFont="1" applyAlignment="1">
      <alignment horizontal="left" wrapText="1"/>
    </xf>
    <xf numFmtId="0" fontId="59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H103"/>
  <sheetViews>
    <sheetView zoomScalePageLayoutView="0" workbookViewId="0" topLeftCell="A2">
      <selection activeCell="E7" sqref="E7:G7"/>
    </sheetView>
  </sheetViews>
  <sheetFormatPr defaultColWidth="21.57421875" defaultRowHeight="15"/>
  <cols>
    <col min="1" max="1" width="6.57421875" style="4" customWidth="1"/>
    <col min="2" max="2" width="36.57421875" style="4" customWidth="1"/>
    <col min="3" max="16384" width="21.57421875" style="4" customWidth="1"/>
  </cols>
  <sheetData>
    <row r="1" spans="5:7" ht="77.25" customHeight="1">
      <c r="E1" s="293" t="s">
        <v>3</v>
      </c>
      <c r="F1" s="294"/>
      <c r="G1" s="294"/>
    </row>
    <row r="2" spans="1:5" ht="15.75">
      <c r="A2" s="1"/>
      <c r="E2" s="1"/>
    </row>
    <row r="3" spans="1:5" ht="15.75">
      <c r="A3" s="1"/>
      <c r="E3" s="1" t="s">
        <v>120</v>
      </c>
    </row>
    <row r="4" spans="1:7" ht="15.75" customHeight="1">
      <c r="A4" s="1"/>
      <c r="E4" s="295" t="s">
        <v>65</v>
      </c>
      <c r="F4" s="295"/>
      <c r="G4" s="295"/>
    </row>
    <row r="5" spans="1:7" ht="15.75">
      <c r="A5" s="1"/>
      <c r="B5" s="1"/>
      <c r="E5" s="296" t="s">
        <v>148</v>
      </c>
      <c r="F5" s="296"/>
      <c r="G5" s="296"/>
    </row>
    <row r="6" spans="1:7" ht="15" customHeight="1">
      <c r="A6" s="1"/>
      <c r="E6" s="297" t="s">
        <v>121</v>
      </c>
      <c r="F6" s="297"/>
      <c r="G6" s="297"/>
    </row>
    <row r="7" spans="1:7" ht="15.75">
      <c r="A7" s="1"/>
      <c r="E7" s="298" t="s">
        <v>459</v>
      </c>
      <c r="F7" s="299"/>
      <c r="G7" s="299"/>
    </row>
    <row r="10" spans="1:7" ht="15.75">
      <c r="A10" s="300" t="s">
        <v>122</v>
      </c>
      <c r="B10" s="300"/>
      <c r="C10" s="300"/>
      <c r="D10" s="300"/>
      <c r="E10" s="300"/>
      <c r="F10" s="300"/>
      <c r="G10" s="300"/>
    </row>
    <row r="11" spans="1:7" ht="15.75">
      <c r="A11" s="300" t="s">
        <v>225</v>
      </c>
      <c r="B11" s="300"/>
      <c r="C11" s="300"/>
      <c r="D11" s="300"/>
      <c r="E11" s="300"/>
      <c r="F11" s="300"/>
      <c r="G11" s="300"/>
    </row>
    <row r="13" spans="1:7" ht="27.75" customHeight="1">
      <c r="A13" s="114" t="s">
        <v>214</v>
      </c>
      <c r="B13" s="108" t="s">
        <v>283</v>
      </c>
      <c r="C13" s="110"/>
      <c r="D13" s="301" t="s">
        <v>148</v>
      </c>
      <c r="E13" s="302"/>
      <c r="F13" s="303"/>
      <c r="G13" s="100">
        <v>38068238</v>
      </c>
    </row>
    <row r="14" spans="2:7" ht="29.25" customHeight="1">
      <c r="B14" s="262" t="s">
        <v>218</v>
      </c>
      <c r="C14" s="106"/>
      <c r="D14" s="304" t="s">
        <v>121</v>
      </c>
      <c r="E14" s="304"/>
      <c r="F14" s="112"/>
      <c r="G14" s="102" t="s">
        <v>215</v>
      </c>
    </row>
    <row r="15" spans="1:7" ht="15.75" customHeight="1">
      <c r="A15" s="113" t="s">
        <v>216</v>
      </c>
      <c r="B15" s="109" t="s">
        <v>284</v>
      </c>
      <c r="C15" s="111"/>
      <c r="D15" s="305" t="s">
        <v>148</v>
      </c>
      <c r="E15" s="306"/>
      <c r="F15" s="307"/>
      <c r="G15" s="103">
        <v>38068238</v>
      </c>
    </row>
    <row r="16" spans="2:7" ht="36" customHeight="1">
      <c r="B16" s="262" t="s">
        <v>218</v>
      </c>
      <c r="C16" s="106"/>
      <c r="D16" s="308" t="s">
        <v>146</v>
      </c>
      <c r="E16" s="308"/>
      <c r="F16" s="112"/>
      <c r="G16" s="102" t="s">
        <v>215</v>
      </c>
    </row>
    <row r="17" spans="1:7" ht="96.75" customHeight="1">
      <c r="A17" s="104" t="s">
        <v>217</v>
      </c>
      <c r="B17" s="261" t="s">
        <v>223</v>
      </c>
      <c r="C17" s="261" t="s">
        <v>224</v>
      </c>
      <c r="D17" s="261" t="s">
        <v>62</v>
      </c>
      <c r="E17" s="309" t="s">
        <v>350</v>
      </c>
      <c r="F17" s="310"/>
      <c r="G17" s="261" t="s">
        <v>282</v>
      </c>
    </row>
    <row r="18" spans="1:7" ht="52.5" customHeight="1">
      <c r="A18" s="105"/>
      <c r="B18" s="106" t="s">
        <v>218</v>
      </c>
      <c r="C18" s="262" t="s">
        <v>219</v>
      </c>
      <c r="D18" s="101" t="s">
        <v>220</v>
      </c>
      <c r="E18" s="311" t="s">
        <v>221</v>
      </c>
      <c r="F18" s="311"/>
      <c r="G18" s="262" t="s">
        <v>222</v>
      </c>
    </row>
    <row r="19" spans="1:7" ht="51" customHeight="1">
      <c r="A19" s="2" t="s">
        <v>126</v>
      </c>
      <c r="B19" s="9" t="s">
        <v>150</v>
      </c>
      <c r="C19" s="68">
        <f>E19+G19</f>
        <v>42458381.39</v>
      </c>
      <c r="D19" s="9" t="s">
        <v>28</v>
      </c>
      <c r="E19" s="68">
        <f>41926430-25229+3538-28452-39420-145609+230000+59035+99914+150000-538949-27000-92391-50000-180000-54686</f>
        <v>41287181</v>
      </c>
      <c r="F19" s="9" t="s">
        <v>29</v>
      </c>
      <c r="G19" s="68">
        <f>150000+122599-30999+788233-34600+69668-50000+50000+93251.39+13048</f>
        <v>1171200.39</v>
      </c>
    </row>
    <row r="20" spans="1:7" ht="19.5" customHeight="1">
      <c r="A20" s="2"/>
      <c r="B20" s="9"/>
      <c r="C20" s="10"/>
      <c r="D20" s="9"/>
      <c r="E20" s="10"/>
      <c r="F20" s="9"/>
      <c r="G20" s="10"/>
    </row>
    <row r="21" spans="1:7" ht="15.75">
      <c r="A21" s="2" t="s">
        <v>6</v>
      </c>
      <c r="B21" s="312" t="s">
        <v>149</v>
      </c>
      <c r="C21" s="312"/>
      <c r="D21" s="312"/>
      <c r="E21" s="312"/>
      <c r="F21" s="312"/>
      <c r="G21" s="312"/>
    </row>
    <row r="22" spans="1:7" ht="16.5" customHeight="1">
      <c r="A22" s="2"/>
      <c r="B22" s="312" t="s">
        <v>157</v>
      </c>
      <c r="C22" s="312"/>
      <c r="D22" s="312"/>
      <c r="E22" s="312"/>
      <c r="F22" s="312"/>
      <c r="G22" s="312"/>
    </row>
    <row r="23" spans="1:7" ht="15" customHeight="1">
      <c r="A23" s="2"/>
      <c r="B23" s="312" t="s">
        <v>158</v>
      </c>
      <c r="C23" s="312"/>
      <c r="D23" s="312"/>
      <c r="E23" s="312"/>
      <c r="F23" s="312"/>
      <c r="G23" s="312"/>
    </row>
    <row r="24" spans="1:7" ht="15.75" customHeight="1">
      <c r="A24" s="2"/>
      <c r="B24" s="312" t="s">
        <v>239</v>
      </c>
      <c r="C24" s="312"/>
      <c r="D24" s="312"/>
      <c r="E24" s="312"/>
      <c r="F24" s="312"/>
      <c r="G24" s="312"/>
    </row>
    <row r="25" spans="1:7" ht="31.5" customHeight="1">
      <c r="A25" s="2"/>
      <c r="B25" s="312" t="s">
        <v>69</v>
      </c>
      <c r="C25" s="312"/>
      <c r="D25" s="312"/>
      <c r="E25" s="312"/>
      <c r="F25" s="312"/>
      <c r="G25" s="312"/>
    </row>
    <row r="26" spans="1:7" ht="30.75" customHeight="1">
      <c r="A26" s="2"/>
      <c r="B26" s="313" t="s">
        <v>70</v>
      </c>
      <c r="C26" s="313"/>
      <c r="D26" s="313"/>
      <c r="E26" s="313"/>
      <c r="F26" s="313"/>
      <c r="G26" s="313"/>
    </row>
    <row r="27" spans="1:7" ht="31.5" customHeight="1">
      <c r="A27" s="2"/>
      <c r="B27" s="312" t="s">
        <v>101</v>
      </c>
      <c r="C27" s="312"/>
      <c r="D27" s="312"/>
      <c r="E27" s="312"/>
      <c r="F27" s="312"/>
      <c r="G27" s="312"/>
    </row>
    <row r="28" spans="1:7" ht="30" customHeight="1">
      <c r="A28" s="2"/>
      <c r="B28" s="313" t="s">
        <v>297</v>
      </c>
      <c r="C28" s="313"/>
      <c r="D28" s="313"/>
      <c r="E28" s="313"/>
      <c r="F28" s="313"/>
      <c r="G28" s="313"/>
    </row>
    <row r="29" spans="1:7" ht="30.75" customHeight="1">
      <c r="A29" s="2"/>
      <c r="B29" s="313" t="s">
        <v>255</v>
      </c>
      <c r="C29" s="313"/>
      <c r="D29" s="313"/>
      <c r="E29" s="313"/>
      <c r="F29" s="313"/>
      <c r="G29" s="313"/>
    </row>
    <row r="30" spans="1:7" ht="27.75" customHeight="1">
      <c r="A30" s="2" t="s">
        <v>7</v>
      </c>
      <c r="B30" s="312" t="s">
        <v>171</v>
      </c>
      <c r="C30" s="312"/>
      <c r="D30" s="312"/>
      <c r="E30" s="312"/>
      <c r="F30" s="312"/>
      <c r="G30" s="312"/>
    </row>
    <row r="31" spans="1:7" ht="16.5" customHeight="1">
      <c r="A31" s="6" t="s">
        <v>172</v>
      </c>
      <c r="B31" s="314" t="s">
        <v>173</v>
      </c>
      <c r="C31" s="315"/>
      <c r="D31" s="315"/>
      <c r="E31" s="315"/>
      <c r="F31" s="315"/>
      <c r="G31" s="316"/>
    </row>
    <row r="32" spans="1:7" ht="33" customHeight="1">
      <c r="A32" s="6">
        <v>1</v>
      </c>
      <c r="B32" s="317" t="s">
        <v>227</v>
      </c>
      <c r="C32" s="318"/>
      <c r="D32" s="318"/>
      <c r="E32" s="318"/>
      <c r="F32" s="318"/>
      <c r="G32" s="319"/>
    </row>
    <row r="33" spans="1:7" ht="16.5" customHeight="1" hidden="1">
      <c r="A33" s="6">
        <v>2</v>
      </c>
      <c r="B33" s="317" t="s">
        <v>92</v>
      </c>
      <c r="C33" s="320"/>
      <c r="D33" s="320"/>
      <c r="E33" s="320"/>
      <c r="F33" s="320"/>
      <c r="G33" s="321"/>
    </row>
    <row r="34" spans="1:7" ht="16.5" customHeight="1" hidden="1">
      <c r="A34" s="6">
        <v>3</v>
      </c>
      <c r="B34" s="317" t="s">
        <v>93</v>
      </c>
      <c r="C34" s="320"/>
      <c r="D34" s="320"/>
      <c r="E34" s="320"/>
      <c r="F34" s="320"/>
      <c r="G34" s="321"/>
    </row>
    <row r="35" spans="1:7" ht="16.5" customHeight="1" hidden="1">
      <c r="A35" s="6">
        <v>4</v>
      </c>
      <c r="B35" s="317" t="s">
        <v>94</v>
      </c>
      <c r="C35" s="320"/>
      <c r="D35" s="320"/>
      <c r="E35" s="320"/>
      <c r="F35" s="320"/>
      <c r="G35" s="321"/>
    </row>
    <row r="36" spans="1:7" ht="18.75" customHeight="1" hidden="1">
      <c r="A36" s="6">
        <v>5</v>
      </c>
      <c r="B36" s="317" t="s">
        <v>95</v>
      </c>
      <c r="C36" s="318"/>
      <c r="D36" s="318"/>
      <c r="E36" s="318"/>
      <c r="F36" s="318"/>
      <c r="G36" s="319"/>
    </row>
    <row r="37" spans="1:7" ht="37.5" customHeight="1">
      <c r="A37" s="2" t="s">
        <v>8</v>
      </c>
      <c r="B37" s="312" t="s">
        <v>30</v>
      </c>
      <c r="C37" s="312"/>
      <c r="D37" s="312"/>
      <c r="E37" s="312"/>
      <c r="F37" s="312"/>
      <c r="G37" s="312"/>
    </row>
    <row r="38" spans="1:4" ht="21" customHeight="1">
      <c r="A38" s="2" t="s">
        <v>12</v>
      </c>
      <c r="B38" s="298" t="s">
        <v>9</v>
      </c>
      <c r="C38" s="298"/>
      <c r="D38" s="298"/>
    </row>
    <row r="39" spans="1:7" ht="15.75">
      <c r="A39" s="6" t="s">
        <v>10</v>
      </c>
      <c r="B39" s="325" t="s">
        <v>11</v>
      </c>
      <c r="C39" s="325"/>
      <c r="D39" s="325"/>
      <c r="E39" s="325"/>
      <c r="F39" s="325"/>
      <c r="G39" s="325"/>
    </row>
    <row r="40" spans="1:7" ht="15.75">
      <c r="A40" s="6" t="s">
        <v>123</v>
      </c>
      <c r="B40" s="317" t="s">
        <v>31</v>
      </c>
      <c r="C40" s="318"/>
      <c r="D40" s="318"/>
      <c r="E40" s="318"/>
      <c r="F40" s="318"/>
      <c r="G40" s="319"/>
    </row>
    <row r="41" spans="1:7" ht="15.75">
      <c r="A41" s="6" t="s">
        <v>124</v>
      </c>
      <c r="B41" s="317" t="s">
        <v>199</v>
      </c>
      <c r="C41" s="320"/>
      <c r="D41" s="320"/>
      <c r="E41" s="320"/>
      <c r="F41" s="320"/>
      <c r="G41" s="321"/>
    </row>
    <row r="42" spans="1:7" ht="15.75">
      <c r="A42" s="326">
        <v>9</v>
      </c>
      <c r="B42" s="312" t="s">
        <v>13</v>
      </c>
      <c r="C42" s="312"/>
      <c r="D42" s="312"/>
      <c r="E42" s="312"/>
      <c r="F42" s="312"/>
      <c r="G42" s="312"/>
    </row>
    <row r="43" spans="1:2" ht="15.75">
      <c r="A43" s="326"/>
      <c r="B43" s="1" t="s">
        <v>14</v>
      </c>
    </row>
    <row r="44" spans="1:6" ht="31.5">
      <c r="A44" s="6" t="s">
        <v>10</v>
      </c>
      <c r="B44" s="6" t="s">
        <v>15</v>
      </c>
      <c r="C44" s="6" t="s">
        <v>16</v>
      </c>
      <c r="D44" s="6" t="s">
        <v>17</v>
      </c>
      <c r="E44" s="6" t="s">
        <v>18</v>
      </c>
      <c r="F44" s="16"/>
    </row>
    <row r="45" spans="1:6" ht="15.75">
      <c r="A45" s="6">
        <v>1</v>
      </c>
      <c r="B45" s="6">
        <v>2</v>
      </c>
      <c r="C45" s="6">
        <v>3</v>
      </c>
      <c r="D45" s="6">
        <v>4</v>
      </c>
      <c r="E45" s="6">
        <v>5</v>
      </c>
      <c r="F45" s="16"/>
    </row>
    <row r="46" spans="1:6" ht="60.75" customHeight="1">
      <c r="A46" s="6" t="s">
        <v>123</v>
      </c>
      <c r="B46" s="11" t="s">
        <v>91</v>
      </c>
      <c r="C46" s="13">
        <f>E19</f>
        <v>41287181</v>
      </c>
      <c r="D46" s="13">
        <f>150000+788233+69668+93251.39+13048</f>
        <v>1114200.39</v>
      </c>
      <c r="E46" s="13">
        <f>C46+D46</f>
        <v>42401381.39</v>
      </c>
      <c r="F46" s="77"/>
    </row>
    <row r="47" spans="1:6" ht="26.25" customHeight="1">
      <c r="A47" s="6" t="s">
        <v>124</v>
      </c>
      <c r="B47" s="11" t="s">
        <v>199</v>
      </c>
      <c r="C47" s="122">
        <v>0</v>
      </c>
      <c r="D47" s="13">
        <f>F88</f>
        <v>57000</v>
      </c>
      <c r="E47" s="13">
        <f>D47</f>
        <v>57000</v>
      </c>
      <c r="F47" s="77"/>
    </row>
    <row r="48" spans="1:6" ht="15.75">
      <c r="A48" s="331" t="s">
        <v>18</v>
      </c>
      <c r="B48" s="331"/>
      <c r="C48" s="14">
        <f>SUM(C46:C47)</f>
        <v>41287181</v>
      </c>
      <c r="D48" s="14">
        <f>SUM(D46:D47)</f>
        <v>1171200.39</v>
      </c>
      <c r="E48" s="14">
        <f>SUM(E46:E47)</f>
        <v>42458381.39</v>
      </c>
      <c r="F48" s="78"/>
    </row>
    <row r="49" spans="1:6" ht="15.75">
      <c r="A49" s="116"/>
      <c r="B49" s="116"/>
      <c r="C49" s="78"/>
      <c r="D49" s="78"/>
      <c r="E49" s="78"/>
      <c r="F49" s="78"/>
    </row>
    <row r="50" spans="1:7" ht="15.75">
      <c r="A50" s="326">
        <v>10</v>
      </c>
      <c r="B50" s="312" t="s">
        <v>20</v>
      </c>
      <c r="C50" s="312"/>
      <c r="D50" s="312"/>
      <c r="E50" s="312"/>
      <c r="F50" s="312"/>
      <c r="G50" s="312"/>
    </row>
    <row r="51" spans="1:2" ht="15.75">
      <c r="A51" s="326"/>
      <c r="B51" s="1" t="s">
        <v>14</v>
      </c>
    </row>
    <row r="52" spans="1:5" ht="31.5">
      <c r="A52" s="6" t="s">
        <v>10</v>
      </c>
      <c r="B52" s="6" t="s">
        <v>134</v>
      </c>
      <c r="C52" s="6" t="s">
        <v>16</v>
      </c>
      <c r="D52" s="6" t="s">
        <v>17</v>
      </c>
      <c r="E52" s="6" t="s">
        <v>18</v>
      </c>
    </row>
    <row r="53" spans="1:5" ht="15.75">
      <c r="A53" s="6">
        <v>1</v>
      </c>
      <c r="B53" s="6">
        <v>1</v>
      </c>
      <c r="C53" s="6">
        <v>2</v>
      </c>
      <c r="D53" s="6">
        <v>3</v>
      </c>
      <c r="E53" s="6">
        <v>4</v>
      </c>
    </row>
    <row r="54" spans="1:5" s="126" customFormat="1" ht="60">
      <c r="A54" s="56">
        <v>1</v>
      </c>
      <c r="B54" s="124" t="s">
        <v>298</v>
      </c>
      <c r="C54" s="121">
        <v>0</v>
      </c>
      <c r="D54" s="125">
        <f>D47</f>
        <v>57000</v>
      </c>
      <c r="E54" s="125">
        <f>C54+D54</f>
        <v>57000</v>
      </c>
    </row>
    <row r="55" spans="1:5" ht="15.75">
      <c r="A55" s="6"/>
      <c r="B55" s="17" t="s">
        <v>18</v>
      </c>
      <c r="C55" s="119">
        <f>C54</f>
        <v>0</v>
      </c>
      <c r="D55" s="127">
        <f>D54</f>
        <v>57000</v>
      </c>
      <c r="E55" s="127">
        <f>E54</f>
        <v>57000</v>
      </c>
    </row>
    <row r="56" spans="1:5" ht="15.75">
      <c r="A56" s="16"/>
      <c r="B56" s="153"/>
      <c r="C56" s="154"/>
      <c r="D56" s="155"/>
      <c r="E56" s="155"/>
    </row>
    <row r="57" spans="1:7" ht="15.75">
      <c r="A57" s="2" t="s">
        <v>32</v>
      </c>
      <c r="B57" s="312" t="s">
        <v>136</v>
      </c>
      <c r="C57" s="312"/>
      <c r="D57" s="312"/>
      <c r="E57" s="312"/>
      <c r="F57" s="312"/>
      <c r="G57" s="312"/>
    </row>
    <row r="58" ht="15.75">
      <c r="A58" s="3"/>
    </row>
    <row r="59" spans="1:7" ht="46.5" customHeight="1">
      <c r="A59" s="6" t="s">
        <v>10</v>
      </c>
      <c r="B59" s="6" t="s">
        <v>137</v>
      </c>
      <c r="C59" s="6" t="s">
        <v>138</v>
      </c>
      <c r="D59" s="6" t="s">
        <v>139</v>
      </c>
      <c r="E59" s="6" t="s">
        <v>16</v>
      </c>
      <c r="F59" s="6" t="s">
        <v>17</v>
      </c>
      <c r="G59" s="6" t="s">
        <v>18</v>
      </c>
    </row>
    <row r="60" spans="1:7" ht="15.7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</row>
    <row r="61" spans="1:7" ht="15.75">
      <c r="A61" s="6"/>
      <c r="B61" s="332" t="s">
        <v>47</v>
      </c>
      <c r="C61" s="333"/>
      <c r="D61" s="333"/>
      <c r="E61" s="333"/>
      <c r="F61" s="333"/>
      <c r="G61" s="334"/>
    </row>
    <row r="62" spans="1:7" ht="15.75">
      <c r="A62" s="6">
        <v>1</v>
      </c>
      <c r="B62" s="17" t="s">
        <v>195</v>
      </c>
      <c r="C62" s="6"/>
      <c r="D62" s="6"/>
      <c r="E62" s="6"/>
      <c r="F62" s="6"/>
      <c r="G62" s="6"/>
    </row>
    <row r="63" spans="1:7" ht="15.75">
      <c r="A63" s="6"/>
      <c r="B63" s="7" t="s">
        <v>42</v>
      </c>
      <c r="C63" s="6" t="s">
        <v>63</v>
      </c>
      <c r="D63" s="6" t="s">
        <v>46</v>
      </c>
      <c r="E63" s="59">
        <f>C48</f>
        <v>41287181</v>
      </c>
      <c r="F63" s="13">
        <f>D46</f>
        <v>1114200.39</v>
      </c>
      <c r="G63" s="18">
        <f>E63+F63</f>
        <v>42401381.39</v>
      </c>
    </row>
    <row r="64" spans="1:7" ht="15" customHeight="1">
      <c r="A64" s="6"/>
      <c r="B64" s="7" t="s">
        <v>160</v>
      </c>
      <c r="C64" s="6" t="s">
        <v>48</v>
      </c>
      <c r="D64" s="6" t="s">
        <v>49</v>
      </c>
      <c r="E64" s="87">
        <f>E65+E68</f>
        <v>135</v>
      </c>
      <c r="F64" s="120">
        <v>0</v>
      </c>
      <c r="G64" s="18">
        <f aca="true" t="shared" si="0" ref="G64:G70">E64</f>
        <v>135</v>
      </c>
    </row>
    <row r="65" spans="1:8" ht="27.75" customHeight="1">
      <c r="A65" s="6"/>
      <c r="B65" s="7" t="s">
        <v>285</v>
      </c>
      <c r="C65" s="6" t="s">
        <v>48</v>
      </c>
      <c r="D65" s="6" t="s">
        <v>49</v>
      </c>
      <c r="E65" s="115">
        <v>124</v>
      </c>
      <c r="F65" s="120">
        <v>0</v>
      </c>
      <c r="G65" s="36">
        <f t="shared" si="0"/>
        <v>124</v>
      </c>
      <c r="H65" s="64"/>
    </row>
    <row r="66" spans="1:8" ht="15.75" customHeight="1">
      <c r="A66" s="6"/>
      <c r="B66" s="7" t="s">
        <v>232</v>
      </c>
      <c r="C66" s="6" t="s">
        <v>48</v>
      </c>
      <c r="D66" s="6" t="s">
        <v>49</v>
      </c>
      <c r="E66" s="87">
        <f>36+3</f>
        <v>39</v>
      </c>
      <c r="F66" s="120">
        <v>0</v>
      </c>
      <c r="G66" s="18">
        <f t="shared" si="0"/>
        <v>39</v>
      </c>
      <c r="H66" s="64"/>
    </row>
    <row r="67" spans="1:8" ht="15.75">
      <c r="A67" s="6"/>
      <c r="B67" s="7" t="s">
        <v>233</v>
      </c>
      <c r="C67" s="6" t="s">
        <v>48</v>
      </c>
      <c r="D67" s="6" t="s">
        <v>49</v>
      </c>
      <c r="E67" s="87">
        <f>73+12</f>
        <v>85</v>
      </c>
      <c r="F67" s="120">
        <v>0</v>
      </c>
      <c r="G67" s="18">
        <f t="shared" si="0"/>
        <v>85</v>
      </c>
      <c r="H67" s="64"/>
    </row>
    <row r="68" spans="1:7" ht="15.75">
      <c r="A68" s="6"/>
      <c r="B68" s="7" t="s">
        <v>159</v>
      </c>
      <c r="C68" s="6" t="s">
        <v>48</v>
      </c>
      <c r="D68" s="6" t="s">
        <v>49</v>
      </c>
      <c r="E68" s="115">
        <v>11</v>
      </c>
      <c r="F68" s="120">
        <v>0</v>
      </c>
      <c r="G68" s="36">
        <f t="shared" si="0"/>
        <v>11</v>
      </c>
    </row>
    <row r="69" spans="1:7" ht="15.75">
      <c r="A69" s="6"/>
      <c r="B69" s="7" t="s">
        <v>232</v>
      </c>
      <c r="C69" s="6" t="s">
        <v>48</v>
      </c>
      <c r="D69" s="6" t="s">
        <v>49</v>
      </c>
      <c r="E69" s="87">
        <v>9</v>
      </c>
      <c r="F69" s="120">
        <v>0</v>
      </c>
      <c r="G69" s="18">
        <f t="shared" si="0"/>
        <v>9</v>
      </c>
    </row>
    <row r="70" spans="1:7" ht="15.75">
      <c r="A70" s="6"/>
      <c r="B70" s="7" t="s">
        <v>233</v>
      </c>
      <c r="C70" s="6" t="s">
        <v>48</v>
      </c>
      <c r="D70" s="6" t="s">
        <v>49</v>
      </c>
      <c r="E70" s="87">
        <v>2</v>
      </c>
      <c r="F70" s="120">
        <v>0</v>
      </c>
      <c r="G70" s="18">
        <f t="shared" si="0"/>
        <v>2</v>
      </c>
    </row>
    <row r="71" spans="1:7" ht="15.75">
      <c r="A71" s="6">
        <v>2</v>
      </c>
      <c r="B71" s="17" t="s">
        <v>196</v>
      </c>
      <c r="C71" s="6"/>
      <c r="D71" s="6"/>
      <c r="E71" s="6"/>
      <c r="F71" s="120"/>
      <c r="G71" s="18"/>
    </row>
    <row r="72" spans="1:7" ht="29.25" customHeight="1">
      <c r="A72" s="6"/>
      <c r="B72" s="27" t="s">
        <v>34</v>
      </c>
      <c r="C72" s="6" t="s">
        <v>50</v>
      </c>
      <c r="D72" s="6" t="s">
        <v>51</v>
      </c>
      <c r="E72" s="6">
        <v>12</v>
      </c>
      <c r="F72" s="120">
        <v>0</v>
      </c>
      <c r="G72" s="18">
        <f>E72</f>
        <v>12</v>
      </c>
    </row>
    <row r="73" spans="1:7" ht="51.75" customHeight="1">
      <c r="A73" s="6"/>
      <c r="B73" s="7" t="s">
        <v>35</v>
      </c>
      <c r="C73" s="6" t="s">
        <v>50</v>
      </c>
      <c r="D73" s="6" t="s">
        <v>52</v>
      </c>
      <c r="E73" s="6">
        <v>12</v>
      </c>
      <c r="F73" s="120">
        <v>0</v>
      </c>
      <c r="G73" s="18">
        <f>E73</f>
        <v>12</v>
      </c>
    </row>
    <row r="74" spans="1:7" ht="37.5" customHeight="1">
      <c r="A74" s="6"/>
      <c r="B74" s="7" t="s">
        <v>36</v>
      </c>
      <c r="C74" s="6" t="s">
        <v>50</v>
      </c>
      <c r="D74" s="6" t="s">
        <v>53</v>
      </c>
      <c r="E74" s="34">
        <v>2500</v>
      </c>
      <c r="F74" s="120">
        <v>0</v>
      </c>
      <c r="G74" s="18">
        <f>E74</f>
        <v>2500</v>
      </c>
    </row>
    <row r="75" spans="1:7" ht="67.5" customHeight="1">
      <c r="A75" s="6"/>
      <c r="B75" s="7" t="s">
        <v>37</v>
      </c>
      <c r="C75" s="6" t="s">
        <v>50</v>
      </c>
      <c r="D75" s="6" t="s">
        <v>53</v>
      </c>
      <c r="E75" s="34">
        <v>300</v>
      </c>
      <c r="F75" s="120">
        <v>0</v>
      </c>
      <c r="G75" s="18">
        <f>E75</f>
        <v>300</v>
      </c>
    </row>
    <row r="76" spans="1:7" ht="38.25" customHeight="1">
      <c r="A76" s="6"/>
      <c r="B76" s="7" t="s">
        <v>43</v>
      </c>
      <c r="C76" s="6" t="s">
        <v>50</v>
      </c>
      <c r="D76" s="6" t="s">
        <v>53</v>
      </c>
      <c r="E76" s="34">
        <v>15000</v>
      </c>
      <c r="F76" s="120">
        <v>0</v>
      </c>
      <c r="G76" s="18">
        <f>E76</f>
        <v>15000</v>
      </c>
    </row>
    <row r="77" spans="1:7" ht="38.25" customHeight="1">
      <c r="A77" s="6">
        <v>3</v>
      </c>
      <c r="B77" s="17" t="s">
        <v>197</v>
      </c>
      <c r="C77" s="6"/>
      <c r="D77" s="6"/>
      <c r="E77" s="34"/>
      <c r="F77" s="6"/>
      <c r="G77" s="18"/>
    </row>
    <row r="78" spans="1:7" ht="44.25" customHeight="1">
      <c r="A78" s="6"/>
      <c r="B78" s="7" t="s">
        <v>38</v>
      </c>
      <c r="C78" s="6" t="s">
        <v>63</v>
      </c>
      <c r="D78" s="6" t="s">
        <v>54</v>
      </c>
      <c r="E78" s="39">
        <f>E63/E64</f>
        <v>305830.97037037037</v>
      </c>
      <c r="F78" s="120">
        <v>0</v>
      </c>
      <c r="G78" s="18">
        <f>E78</f>
        <v>305830.97037037037</v>
      </c>
    </row>
    <row r="79" spans="1:7" ht="51.75" customHeight="1">
      <c r="A79" s="6"/>
      <c r="B79" s="7" t="s">
        <v>44</v>
      </c>
      <c r="C79" s="6" t="s">
        <v>50</v>
      </c>
      <c r="D79" s="6" t="s">
        <v>54</v>
      </c>
      <c r="E79" s="57">
        <f>E74/E65</f>
        <v>20.161290322580644</v>
      </c>
      <c r="F79" s="120">
        <v>0</v>
      </c>
      <c r="G79" s="18">
        <f>E79</f>
        <v>20.161290322580644</v>
      </c>
    </row>
    <row r="80" spans="1:7" ht="56.25" customHeight="1">
      <c r="A80" s="6"/>
      <c r="B80" s="7" t="s">
        <v>119</v>
      </c>
      <c r="C80" s="6" t="s">
        <v>50</v>
      </c>
      <c r="D80" s="6" t="s">
        <v>54</v>
      </c>
      <c r="E80" s="57">
        <f>E76/E65</f>
        <v>120.96774193548387</v>
      </c>
      <c r="F80" s="120">
        <v>0</v>
      </c>
      <c r="G80" s="18">
        <f>E80</f>
        <v>120.96774193548387</v>
      </c>
    </row>
    <row r="81" spans="1:7" ht="15.75">
      <c r="A81" s="6">
        <v>4</v>
      </c>
      <c r="B81" s="17" t="s">
        <v>194</v>
      </c>
      <c r="C81" s="6"/>
      <c r="D81" s="6"/>
      <c r="E81" s="34"/>
      <c r="F81" s="6"/>
      <c r="G81" s="18"/>
    </row>
    <row r="82" spans="1:7" ht="19.5" customHeight="1">
      <c r="A82" s="7"/>
      <c r="B82" s="7" t="s">
        <v>39</v>
      </c>
      <c r="C82" s="6"/>
      <c r="D82" s="6" t="s">
        <v>54</v>
      </c>
      <c r="E82" s="34"/>
      <c r="F82" s="120">
        <v>0</v>
      </c>
      <c r="G82" s="18"/>
    </row>
    <row r="83" spans="1:7" ht="29.25" customHeight="1">
      <c r="A83" s="7"/>
      <c r="B83" s="7" t="s">
        <v>40</v>
      </c>
      <c r="C83" s="6" t="s">
        <v>55</v>
      </c>
      <c r="D83" s="6" t="s">
        <v>56</v>
      </c>
      <c r="E83" s="34">
        <v>100</v>
      </c>
      <c r="F83" s="120">
        <v>0</v>
      </c>
      <c r="G83" s="18">
        <f>E83</f>
        <v>100</v>
      </c>
    </row>
    <row r="84" spans="1:7" ht="44.25" customHeight="1">
      <c r="A84" s="7"/>
      <c r="B84" s="7" t="s">
        <v>45</v>
      </c>
      <c r="C84" s="6" t="s">
        <v>55</v>
      </c>
      <c r="D84" s="6" t="s">
        <v>54</v>
      </c>
      <c r="E84" s="34">
        <v>100</v>
      </c>
      <c r="F84" s="120">
        <v>0</v>
      </c>
      <c r="G84" s="18">
        <f>E84</f>
        <v>100</v>
      </c>
    </row>
    <row r="85" spans="1:7" ht="60" customHeight="1">
      <c r="A85" s="84"/>
      <c r="B85" s="84" t="s">
        <v>41</v>
      </c>
      <c r="C85" s="80" t="s">
        <v>55</v>
      </c>
      <c r="D85" s="80" t="s">
        <v>54</v>
      </c>
      <c r="E85" s="96">
        <v>100</v>
      </c>
      <c r="F85" s="120">
        <v>0</v>
      </c>
      <c r="G85" s="97">
        <f>E85</f>
        <v>100</v>
      </c>
    </row>
    <row r="86" spans="1:7" ht="15.75">
      <c r="A86" s="117"/>
      <c r="B86" s="322" t="s">
        <v>289</v>
      </c>
      <c r="C86" s="323"/>
      <c r="D86" s="323"/>
      <c r="E86" s="323"/>
      <c r="F86" s="323"/>
      <c r="G86" s="324"/>
    </row>
    <row r="87" spans="1:7" ht="15.75">
      <c r="A87" s="80">
        <v>1</v>
      </c>
      <c r="B87" s="264" t="s">
        <v>195</v>
      </c>
      <c r="C87" s="80"/>
      <c r="D87" s="80"/>
      <c r="E87" s="80"/>
      <c r="F87" s="79">
        <f>F88</f>
        <v>57000</v>
      </c>
      <c r="G87" s="79">
        <f>F87</f>
        <v>57000</v>
      </c>
    </row>
    <row r="88" spans="1:7" ht="92.25" customHeight="1">
      <c r="A88" s="84"/>
      <c r="B88" s="84" t="s">
        <v>290</v>
      </c>
      <c r="C88" s="80" t="s">
        <v>63</v>
      </c>
      <c r="D88" s="80" t="s">
        <v>5</v>
      </c>
      <c r="E88" s="120">
        <v>0</v>
      </c>
      <c r="F88" s="81">
        <f>122599-30999-34600</f>
        <v>57000</v>
      </c>
      <c r="G88" s="81">
        <f>F88</f>
        <v>57000</v>
      </c>
    </row>
    <row r="89" spans="1:7" ht="15.75">
      <c r="A89" s="80">
        <v>2</v>
      </c>
      <c r="B89" s="264" t="s">
        <v>196</v>
      </c>
      <c r="C89" s="94"/>
      <c r="D89" s="94"/>
      <c r="E89" s="80"/>
      <c r="F89" s="81"/>
      <c r="G89" s="81"/>
    </row>
    <row r="90" spans="1:7" ht="63.75" customHeight="1">
      <c r="A90" s="84"/>
      <c r="B90" s="84" t="s">
        <v>291</v>
      </c>
      <c r="C90" s="80" t="s">
        <v>50</v>
      </c>
      <c r="D90" s="80" t="s">
        <v>53</v>
      </c>
      <c r="E90" s="120">
        <v>0</v>
      </c>
      <c r="F90" s="81">
        <v>1</v>
      </c>
      <c r="G90" s="81">
        <f>F90</f>
        <v>1</v>
      </c>
    </row>
    <row r="91" spans="1:7" ht="15.75">
      <c r="A91" s="80">
        <v>3</v>
      </c>
      <c r="B91" s="264" t="s">
        <v>197</v>
      </c>
      <c r="C91" s="80"/>
      <c r="D91" s="80"/>
      <c r="E91" s="80"/>
      <c r="F91" s="81"/>
      <c r="G91" s="81"/>
    </row>
    <row r="92" spans="1:7" ht="47.25" customHeight="1">
      <c r="A92" s="80"/>
      <c r="B92" s="84" t="s">
        <v>292</v>
      </c>
      <c r="C92" s="80" t="s">
        <v>63</v>
      </c>
      <c r="D92" s="80" t="s">
        <v>54</v>
      </c>
      <c r="E92" s="120">
        <v>0</v>
      </c>
      <c r="F92" s="81">
        <f>F88/F90</f>
        <v>57000</v>
      </c>
      <c r="G92" s="81">
        <f>F92</f>
        <v>57000</v>
      </c>
    </row>
    <row r="93" spans="1:7" ht="15.75">
      <c r="A93" s="80">
        <v>4</v>
      </c>
      <c r="B93" s="264" t="s">
        <v>194</v>
      </c>
      <c r="C93" s="80"/>
      <c r="D93" s="80"/>
      <c r="E93" s="96"/>
      <c r="F93" s="80"/>
      <c r="G93" s="80"/>
    </row>
    <row r="94" spans="1:7" ht="42" customHeight="1">
      <c r="A94" s="84"/>
      <c r="B94" s="84" t="s">
        <v>40</v>
      </c>
      <c r="C94" s="80" t="s">
        <v>55</v>
      </c>
      <c r="D94" s="80" t="s">
        <v>56</v>
      </c>
      <c r="E94" s="96"/>
      <c r="F94" s="80">
        <v>100</v>
      </c>
      <c r="G94" s="80">
        <f>F94</f>
        <v>100</v>
      </c>
    </row>
    <row r="95" spans="1:7" ht="14.25" customHeight="1">
      <c r="A95" s="16"/>
      <c r="B95" s="15"/>
      <c r="C95" s="16"/>
      <c r="D95" s="161"/>
      <c r="E95" s="156"/>
      <c r="F95" s="162"/>
      <c r="G95" s="163"/>
    </row>
    <row r="96" spans="1:7" ht="15.75">
      <c r="A96" s="3" t="s">
        <v>57</v>
      </c>
      <c r="B96" s="3"/>
      <c r="C96" s="3"/>
      <c r="D96" s="8"/>
      <c r="E96" s="55"/>
      <c r="F96" s="327" t="s">
        <v>58</v>
      </c>
      <c r="G96" s="327"/>
    </row>
    <row r="97" spans="1:7" ht="15">
      <c r="A97" s="62"/>
      <c r="B97" s="62"/>
      <c r="C97" s="62"/>
      <c r="D97" s="5" t="s">
        <v>144</v>
      </c>
      <c r="E97" s="63"/>
      <c r="F97" s="328" t="s">
        <v>59</v>
      </c>
      <c r="G97" s="329"/>
    </row>
    <row r="98" spans="1:7" ht="15.75">
      <c r="A98" s="330" t="s">
        <v>145</v>
      </c>
      <c r="B98" s="330"/>
      <c r="C98" s="62"/>
      <c r="E98" s="62"/>
      <c r="F98" s="62"/>
      <c r="G98" s="62"/>
    </row>
    <row r="99" spans="1:7" ht="21.75" customHeight="1">
      <c r="A99" s="3" t="s">
        <v>202</v>
      </c>
      <c r="B99" s="3"/>
      <c r="C99" s="3"/>
      <c r="D99" s="8"/>
      <c r="E99" s="55"/>
      <c r="F99" s="327" t="s">
        <v>60</v>
      </c>
      <c r="G99" s="327"/>
    </row>
    <row r="100" spans="1:7" ht="15.75">
      <c r="A100" s="3" t="s">
        <v>206</v>
      </c>
      <c r="B100" s="98"/>
      <c r="C100" s="62"/>
      <c r="D100" s="5" t="s">
        <v>144</v>
      </c>
      <c r="E100" s="5"/>
      <c r="F100" s="328" t="s">
        <v>59</v>
      </c>
      <c r="G100" s="329"/>
    </row>
    <row r="101" ht="15">
      <c r="B101" s="99"/>
    </row>
    <row r="102" ht="15">
      <c r="B102" s="67" t="s">
        <v>128</v>
      </c>
    </row>
    <row r="103" ht="15">
      <c r="B103" s="4" t="s">
        <v>118</v>
      </c>
    </row>
  </sheetData>
  <sheetProtection/>
  <mergeCells count="47">
    <mergeCell ref="F96:G96"/>
    <mergeCell ref="F97:G97"/>
    <mergeCell ref="A98:B98"/>
    <mergeCell ref="F99:G99"/>
    <mergeCell ref="F100:G100"/>
    <mergeCell ref="A48:B48"/>
    <mergeCell ref="A50:A51"/>
    <mergeCell ref="B50:G50"/>
    <mergeCell ref="B57:G57"/>
    <mergeCell ref="B61:G61"/>
    <mergeCell ref="B86:G86"/>
    <mergeCell ref="B38:D38"/>
    <mergeCell ref="B39:G39"/>
    <mergeCell ref="B40:G40"/>
    <mergeCell ref="B41:G41"/>
    <mergeCell ref="A42:A43"/>
    <mergeCell ref="B42:G42"/>
    <mergeCell ref="B32:G32"/>
    <mergeCell ref="B33:G33"/>
    <mergeCell ref="B34:G34"/>
    <mergeCell ref="B35:G35"/>
    <mergeCell ref="B36:G36"/>
    <mergeCell ref="B37:G37"/>
    <mergeCell ref="B26:G26"/>
    <mergeCell ref="B27:G27"/>
    <mergeCell ref="B28:G28"/>
    <mergeCell ref="B29:G29"/>
    <mergeCell ref="B30:G30"/>
    <mergeCell ref="B31:G31"/>
    <mergeCell ref="E18:F18"/>
    <mergeCell ref="B21:G21"/>
    <mergeCell ref="B22:G22"/>
    <mergeCell ref="B23:G23"/>
    <mergeCell ref="B24:G24"/>
    <mergeCell ref="B25:G25"/>
    <mergeCell ref="A11:G11"/>
    <mergeCell ref="D13:F13"/>
    <mergeCell ref="D14:E14"/>
    <mergeCell ref="D15:F15"/>
    <mergeCell ref="D16:E16"/>
    <mergeCell ref="E17:F17"/>
    <mergeCell ref="E1:G1"/>
    <mergeCell ref="E4:G4"/>
    <mergeCell ref="E5:G5"/>
    <mergeCell ref="E6:G6"/>
    <mergeCell ref="E7:G7"/>
    <mergeCell ref="A10:G10"/>
  </mergeCells>
  <printOptions horizontalCentered="1" verticalCentered="1"/>
  <pageMargins left="0.3937007874015748" right="0.35433070866141736" top="1.1811023622047245" bottom="0.4724409448818898" header="0.31496062992125984" footer="0.31496062992125984"/>
  <pageSetup fitToHeight="5" fitToWidth="1" horizontalDpi="600" verticalDpi="600" orientation="landscape" paperSize="9" scale="89" r:id="rId1"/>
  <rowBreaks count="1" manualBreakCount="1">
    <brk id="8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79"/>
  <sheetViews>
    <sheetView zoomScalePageLayoutView="0" workbookViewId="0" topLeftCell="A2">
      <selection activeCell="E8" sqref="E8:G8"/>
    </sheetView>
  </sheetViews>
  <sheetFormatPr defaultColWidth="21.57421875" defaultRowHeight="15"/>
  <cols>
    <col min="1" max="1" width="6.57421875" style="129" customWidth="1"/>
    <col min="2" max="4" width="21.57421875" style="129" customWidth="1"/>
    <col min="5" max="5" width="22.421875" style="129" customWidth="1"/>
    <col min="6" max="7" width="21.57421875" style="129" customWidth="1"/>
    <col min="8" max="28" width="10.28125" style="129" customWidth="1"/>
    <col min="29" max="16384" width="21.57421875" style="129" customWidth="1"/>
  </cols>
  <sheetData>
    <row r="1" spans="1:7" ht="15" customHeight="1">
      <c r="A1" s="128"/>
      <c r="B1" s="128"/>
      <c r="C1" s="128"/>
      <c r="D1" s="128"/>
      <c r="E1" s="360" t="s">
        <v>299</v>
      </c>
      <c r="F1" s="360"/>
      <c r="G1" s="360"/>
    </row>
    <row r="2" spans="1:7" ht="21" customHeight="1">
      <c r="A2" s="128"/>
      <c r="B2" s="128"/>
      <c r="C2" s="128"/>
      <c r="D2" s="128"/>
      <c r="E2" s="360"/>
      <c r="F2" s="360"/>
      <c r="G2" s="360"/>
    </row>
    <row r="3" spans="1:7" ht="17.25" customHeight="1">
      <c r="A3" s="128"/>
      <c r="B3" s="128"/>
      <c r="C3" s="128"/>
      <c r="D3" s="128"/>
      <c r="E3" s="128"/>
      <c r="F3" s="291"/>
      <c r="G3" s="291"/>
    </row>
    <row r="4" spans="1:7" ht="15.75">
      <c r="A4" s="285"/>
      <c r="B4" s="128"/>
      <c r="C4" s="128"/>
      <c r="D4" s="128"/>
      <c r="E4" s="280" t="s">
        <v>120</v>
      </c>
      <c r="F4" s="130"/>
      <c r="G4" s="130"/>
    </row>
    <row r="5" spans="1:7" ht="15.75">
      <c r="A5" s="285"/>
      <c r="B5" s="128"/>
      <c r="C5" s="128"/>
      <c r="D5" s="128"/>
      <c r="E5" s="361" t="s">
        <v>156</v>
      </c>
      <c r="F5" s="361"/>
      <c r="G5" s="361"/>
    </row>
    <row r="6" spans="1:7" ht="15.75">
      <c r="A6" s="285"/>
      <c r="B6" s="285"/>
      <c r="C6" s="128"/>
      <c r="D6" s="128"/>
      <c r="E6" s="362" t="s">
        <v>148</v>
      </c>
      <c r="F6" s="362"/>
      <c r="G6" s="362"/>
    </row>
    <row r="7" spans="1:7" ht="15" customHeight="1">
      <c r="A7" s="285"/>
      <c r="B7" s="128"/>
      <c r="C7" s="128"/>
      <c r="D7" s="128"/>
      <c r="E7" s="363" t="s">
        <v>121</v>
      </c>
      <c r="F7" s="363"/>
      <c r="G7" s="363"/>
    </row>
    <row r="8" spans="1:7" ht="15" customHeight="1">
      <c r="A8" s="285"/>
      <c r="B8" s="128"/>
      <c r="C8" s="128"/>
      <c r="D8" s="128"/>
      <c r="E8" s="386" t="s">
        <v>464</v>
      </c>
      <c r="F8" s="386"/>
      <c r="G8" s="386"/>
    </row>
    <row r="9" spans="1:7" ht="15" customHeight="1">
      <c r="A9" s="285"/>
      <c r="B9" s="128"/>
      <c r="C9" s="128"/>
      <c r="D9" s="128"/>
      <c r="E9" s="281"/>
      <c r="F9" s="281"/>
      <c r="G9" s="281"/>
    </row>
    <row r="10" spans="1:7" ht="15.75">
      <c r="A10" s="364" t="s">
        <v>122</v>
      </c>
      <c r="B10" s="364"/>
      <c r="C10" s="364"/>
      <c r="D10" s="364"/>
      <c r="E10" s="364"/>
      <c r="F10" s="364"/>
      <c r="G10" s="364"/>
    </row>
    <row r="11" spans="1:7" ht="15.75">
      <c r="A11" s="364" t="s">
        <v>225</v>
      </c>
      <c r="B11" s="364"/>
      <c r="C11" s="364"/>
      <c r="D11" s="364"/>
      <c r="E11" s="364"/>
      <c r="F11" s="364"/>
      <c r="G11" s="364"/>
    </row>
    <row r="12" spans="1:7" ht="6.75" customHeight="1">
      <c r="A12" s="86"/>
      <c r="B12" s="86"/>
      <c r="C12" s="86"/>
      <c r="D12" s="86"/>
      <c r="E12" s="86"/>
      <c r="F12" s="86"/>
      <c r="G12" s="86"/>
    </row>
    <row r="13" spans="1:7" ht="11.25" customHeight="1">
      <c r="A13" s="131" t="s">
        <v>214</v>
      </c>
      <c r="B13" s="279" t="s">
        <v>283</v>
      </c>
      <c r="C13" s="110"/>
      <c r="D13" s="301" t="s">
        <v>148</v>
      </c>
      <c r="E13" s="301"/>
      <c r="F13" s="301"/>
      <c r="G13" s="100">
        <v>38068238</v>
      </c>
    </row>
    <row r="14" spans="1:7" ht="22.5" customHeight="1">
      <c r="A14" s="52"/>
      <c r="B14" s="278" t="s">
        <v>218</v>
      </c>
      <c r="C14" s="106"/>
      <c r="D14" s="304" t="s">
        <v>121</v>
      </c>
      <c r="E14" s="304"/>
      <c r="F14" s="112"/>
      <c r="G14" s="102" t="s">
        <v>215</v>
      </c>
    </row>
    <row r="15" spans="1:7" ht="15" customHeight="1">
      <c r="A15" s="132" t="s">
        <v>216</v>
      </c>
      <c r="B15" s="279" t="s">
        <v>284</v>
      </c>
      <c r="C15" s="111"/>
      <c r="D15" s="305" t="s">
        <v>148</v>
      </c>
      <c r="E15" s="305"/>
      <c r="F15" s="305"/>
      <c r="G15" s="103">
        <v>38068238</v>
      </c>
    </row>
    <row r="16" spans="1:7" ht="33" customHeight="1">
      <c r="A16" s="113"/>
      <c r="B16" s="278" t="s">
        <v>218</v>
      </c>
      <c r="C16" s="106"/>
      <c r="D16" s="308" t="s">
        <v>146</v>
      </c>
      <c r="E16" s="308"/>
      <c r="F16" s="112"/>
      <c r="G16" s="102" t="s">
        <v>215</v>
      </c>
    </row>
    <row r="17" spans="1:7" ht="26.25" customHeight="1">
      <c r="A17" s="133" t="s">
        <v>217</v>
      </c>
      <c r="B17" s="134" t="s">
        <v>440</v>
      </c>
      <c r="C17" s="283">
        <v>6013</v>
      </c>
      <c r="D17" s="134" t="s">
        <v>426</v>
      </c>
      <c r="E17" s="365" t="s">
        <v>439</v>
      </c>
      <c r="F17" s="365"/>
      <c r="G17" s="134" t="s">
        <v>282</v>
      </c>
    </row>
    <row r="18" spans="1:7" ht="46.5" customHeight="1">
      <c r="A18" s="128"/>
      <c r="B18" s="135" t="s">
        <v>218</v>
      </c>
      <c r="C18" s="282" t="s">
        <v>219</v>
      </c>
      <c r="D18" s="282" t="s">
        <v>220</v>
      </c>
      <c r="E18" s="366" t="s">
        <v>221</v>
      </c>
      <c r="F18" s="366"/>
      <c r="G18" s="282" t="s">
        <v>222</v>
      </c>
    </row>
    <row r="19" spans="1:7" ht="20.25" customHeight="1">
      <c r="A19" s="285" t="s">
        <v>126</v>
      </c>
      <c r="B19" s="136" t="s">
        <v>302</v>
      </c>
      <c r="C19" s="136"/>
      <c r="D19" s="9"/>
      <c r="E19" s="137">
        <f>SUM(C20+F20)</f>
        <v>526516</v>
      </c>
      <c r="F19" s="9" t="s">
        <v>303</v>
      </c>
      <c r="G19" s="9"/>
    </row>
    <row r="20" spans="1:7" ht="18.75" customHeight="1">
      <c r="A20" s="285"/>
      <c r="B20" s="9" t="s">
        <v>304</v>
      </c>
      <c r="C20" s="137">
        <f>SUM(C48)</f>
        <v>489516</v>
      </c>
      <c r="D20" s="9" t="s">
        <v>305</v>
      </c>
      <c r="E20" s="138" t="s">
        <v>306</v>
      </c>
      <c r="F20" s="137">
        <f>SUM(D48)</f>
        <v>37000</v>
      </c>
      <c r="G20" s="9" t="s">
        <v>307</v>
      </c>
    </row>
    <row r="21" spans="1:7" ht="15.75">
      <c r="A21" s="285" t="s">
        <v>6</v>
      </c>
      <c r="B21" s="361" t="s">
        <v>308</v>
      </c>
      <c r="C21" s="361"/>
      <c r="D21" s="361"/>
      <c r="E21" s="361"/>
      <c r="F21" s="361"/>
      <c r="G21" s="361"/>
    </row>
    <row r="22" spans="1:7" ht="15.75">
      <c r="A22" s="285"/>
      <c r="B22" s="312" t="s">
        <v>309</v>
      </c>
      <c r="C22" s="312"/>
      <c r="D22" s="312"/>
      <c r="E22" s="312"/>
      <c r="F22" s="312"/>
      <c r="G22" s="312"/>
    </row>
    <row r="23" spans="1:7" ht="15.75">
      <c r="A23" s="285"/>
      <c r="B23" s="312" t="s">
        <v>310</v>
      </c>
      <c r="C23" s="312"/>
      <c r="D23" s="312"/>
      <c r="E23" s="312"/>
      <c r="F23" s="312"/>
      <c r="G23" s="312"/>
    </row>
    <row r="24" spans="1:7" ht="15.75">
      <c r="A24" s="285"/>
      <c r="B24" s="312" t="s">
        <v>311</v>
      </c>
      <c r="C24" s="312"/>
      <c r="D24" s="312"/>
      <c r="E24" s="312"/>
      <c r="F24" s="312"/>
      <c r="G24" s="312"/>
    </row>
    <row r="25" spans="1:7" ht="33.75" customHeight="1">
      <c r="A25" s="285"/>
      <c r="B25" s="312" t="s">
        <v>312</v>
      </c>
      <c r="C25" s="312"/>
      <c r="D25" s="312"/>
      <c r="E25" s="312"/>
      <c r="F25" s="312"/>
      <c r="G25" s="312"/>
    </row>
    <row r="26" spans="1:7" ht="37.5" customHeight="1">
      <c r="A26" s="285"/>
      <c r="B26" s="313" t="s">
        <v>377</v>
      </c>
      <c r="C26" s="313"/>
      <c r="D26" s="313"/>
      <c r="E26" s="313"/>
      <c r="F26" s="313"/>
      <c r="G26" s="313"/>
    </row>
    <row r="27" spans="1:7" ht="30.75" customHeight="1">
      <c r="A27" s="285"/>
      <c r="B27" s="313" t="s">
        <v>378</v>
      </c>
      <c r="C27" s="313"/>
      <c r="D27" s="313"/>
      <c r="E27" s="313"/>
      <c r="F27" s="313"/>
      <c r="G27" s="313"/>
    </row>
    <row r="28" spans="1:7" ht="48" customHeight="1">
      <c r="A28" s="285"/>
      <c r="B28" s="313" t="s">
        <v>379</v>
      </c>
      <c r="C28" s="313"/>
      <c r="D28" s="313"/>
      <c r="E28" s="313"/>
      <c r="F28" s="313"/>
      <c r="G28" s="313"/>
    </row>
    <row r="29" spans="1:7" ht="9" customHeight="1">
      <c r="A29" s="285"/>
      <c r="B29" s="9"/>
      <c r="C29" s="9"/>
      <c r="D29" s="9"/>
      <c r="E29" s="9"/>
      <c r="F29" s="9"/>
      <c r="G29" s="9"/>
    </row>
    <row r="30" spans="1:7" ht="15.75">
      <c r="A30" s="285" t="s">
        <v>7</v>
      </c>
      <c r="B30" s="361" t="s">
        <v>26</v>
      </c>
      <c r="C30" s="361"/>
      <c r="D30" s="361"/>
      <c r="E30" s="361"/>
      <c r="F30" s="361"/>
      <c r="G30" s="361"/>
    </row>
    <row r="31" spans="1:7" ht="15.75">
      <c r="A31" s="284" t="s">
        <v>10</v>
      </c>
      <c r="B31" s="370" t="s">
        <v>173</v>
      </c>
      <c r="C31" s="370"/>
      <c r="D31" s="370"/>
      <c r="E31" s="370"/>
      <c r="F31" s="370"/>
      <c r="G31" s="370"/>
    </row>
    <row r="32" spans="1:7" ht="18" customHeight="1">
      <c r="A32" s="6">
        <v>1</v>
      </c>
      <c r="B32" s="355" t="s">
        <v>438</v>
      </c>
      <c r="C32" s="355"/>
      <c r="D32" s="355"/>
      <c r="E32" s="355"/>
      <c r="F32" s="355"/>
      <c r="G32" s="355"/>
    </row>
    <row r="33" spans="1:7" ht="16.5" customHeight="1">
      <c r="A33" s="6">
        <v>2</v>
      </c>
      <c r="B33" s="355" t="s">
        <v>437</v>
      </c>
      <c r="C33" s="355"/>
      <c r="D33" s="355"/>
      <c r="E33" s="355"/>
      <c r="F33" s="355"/>
      <c r="G33" s="355"/>
    </row>
    <row r="34" spans="1:7" ht="19.5" customHeight="1">
      <c r="A34" s="6">
        <v>3</v>
      </c>
      <c r="B34" s="355" t="s">
        <v>436</v>
      </c>
      <c r="C34" s="355"/>
      <c r="D34" s="355"/>
      <c r="E34" s="355"/>
      <c r="F34" s="355"/>
      <c r="G34" s="355"/>
    </row>
    <row r="35" spans="1:7" ht="15.75" customHeight="1">
      <c r="A35" s="6">
        <v>4</v>
      </c>
      <c r="B35" s="355" t="s">
        <v>435</v>
      </c>
      <c r="C35" s="355"/>
      <c r="D35" s="355"/>
      <c r="E35" s="355"/>
      <c r="F35" s="355"/>
      <c r="G35" s="355"/>
    </row>
    <row r="36" ht="15.75">
      <c r="A36" s="139"/>
    </row>
    <row r="37" spans="1:2" ht="15.75">
      <c r="A37" s="141" t="s">
        <v>8</v>
      </c>
      <c r="B37" s="129" t="s">
        <v>313</v>
      </c>
    </row>
    <row r="38" spans="1:7" ht="33" customHeight="1">
      <c r="A38" s="141"/>
      <c r="B38" s="372" t="s">
        <v>434</v>
      </c>
      <c r="C38" s="372"/>
      <c r="D38" s="372"/>
      <c r="E38" s="372"/>
      <c r="F38" s="372"/>
      <c r="G38" s="372"/>
    </row>
    <row r="39" spans="1:7" ht="15.75">
      <c r="A39" s="285" t="s">
        <v>12</v>
      </c>
      <c r="B39" s="361" t="s">
        <v>315</v>
      </c>
      <c r="C39" s="361"/>
      <c r="D39" s="361"/>
      <c r="E39" s="361"/>
      <c r="F39" s="361"/>
      <c r="G39" s="361"/>
    </row>
    <row r="40" spans="1:7" ht="15.75">
      <c r="A40" s="284" t="s">
        <v>10</v>
      </c>
      <c r="B40" s="370" t="s">
        <v>11</v>
      </c>
      <c r="C40" s="370"/>
      <c r="D40" s="370"/>
      <c r="E40" s="370"/>
      <c r="F40" s="370"/>
      <c r="G40" s="370"/>
    </row>
    <row r="41" spans="1:7" ht="15.75">
      <c r="A41" s="284">
        <v>1</v>
      </c>
      <c r="B41" s="385" t="s">
        <v>433</v>
      </c>
      <c r="C41" s="385"/>
      <c r="D41" s="385"/>
      <c r="E41" s="385"/>
      <c r="F41" s="385"/>
      <c r="G41" s="385"/>
    </row>
    <row r="42" spans="1:7" ht="15.75">
      <c r="A42" s="285"/>
      <c r="B42" s="280"/>
      <c r="C42" s="280"/>
      <c r="D42" s="280"/>
      <c r="E42" s="280"/>
      <c r="F42" s="280"/>
      <c r="G42" s="280"/>
    </row>
    <row r="43" spans="1:7" ht="15.75">
      <c r="A43" s="285" t="s">
        <v>19</v>
      </c>
      <c r="B43" s="142" t="s">
        <v>15</v>
      </c>
      <c r="C43" s="280"/>
      <c r="D43" s="280"/>
      <c r="E43" s="280"/>
      <c r="F43" s="280"/>
      <c r="G43" s="280"/>
    </row>
    <row r="44" spans="1:2" ht="15.75">
      <c r="A44" s="139"/>
      <c r="B44" s="129" t="s">
        <v>317</v>
      </c>
    </row>
    <row r="45" spans="1:5" ht="47.25">
      <c r="A45" s="284" t="s">
        <v>10</v>
      </c>
      <c r="B45" s="284" t="s">
        <v>15</v>
      </c>
      <c r="C45" s="284" t="s">
        <v>16</v>
      </c>
      <c r="D45" s="284" t="s">
        <v>17</v>
      </c>
      <c r="E45" s="284" t="s">
        <v>18</v>
      </c>
    </row>
    <row r="46" spans="1:5" ht="15.75">
      <c r="A46" s="284">
        <v>1</v>
      </c>
      <c r="B46" s="284">
        <v>2</v>
      </c>
      <c r="C46" s="284">
        <v>3</v>
      </c>
      <c r="D46" s="284">
        <v>4</v>
      </c>
      <c r="E46" s="284">
        <v>5</v>
      </c>
    </row>
    <row r="47" spans="1:5" ht="110.25">
      <c r="A47" s="284">
        <v>1</v>
      </c>
      <c r="B47" s="143" t="s">
        <v>432</v>
      </c>
      <c r="C47" s="144">
        <v>489516</v>
      </c>
      <c r="D47" s="144">
        <v>37000</v>
      </c>
      <c r="E47" s="144">
        <f>SUM(C47:D47)</f>
        <v>526516</v>
      </c>
    </row>
    <row r="48" spans="1:5" ht="15.75">
      <c r="A48" s="370" t="s">
        <v>18</v>
      </c>
      <c r="B48" s="370"/>
      <c r="C48" s="144">
        <f>SUM(C47)</f>
        <v>489516</v>
      </c>
      <c r="D48" s="144">
        <f>SUM(D47)</f>
        <v>37000</v>
      </c>
      <c r="E48" s="144">
        <f>SUM(E47)</f>
        <v>526516</v>
      </c>
    </row>
    <row r="49" ht="15.75">
      <c r="A49" s="139"/>
    </row>
    <row r="50" spans="1:7" ht="15.75">
      <c r="A50" s="371" t="s">
        <v>135</v>
      </c>
      <c r="B50" s="361" t="s">
        <v>20</v>
      </c>
      <c r="C50" s="361"/>
      <c r="D50" s="361"/>
      <c r="E50" s="361"/>
      <c r="F50" s="361"/>
      <c r="G50" s="361"/>
    </row>
    <row r="51" spans="1:2" ht="15.75">
      <c r="A51" s="371"/>
      <c r="B51" s="145" t="s">
        <v>14</v>
      </c>
    </row>
    <row r="52" spans="1:5" ht="63">
      <c r="A52" s="284" t="s">
        <v>10</v>
      </c>
      <c r="B52" s="284" t="s">
        <v>134</v>
      </c>
      <c r="C52" s="284" t="s">
        <v>16</v>
      </c>
      <c r="D52" s="284" t="s">
        <v>17</v>
      </c>
      <c r="E52" s="284" t="s">
        <v>18</v>
      </c>
    </row>
    <row r="53" spans="1:5" ht="15.75">
      <c r="A53" s="284">
        <v>1</v>
      </c>
      <c r="B53" s="284">
        <v>2</v>
      </c>
      <c r="C53" s="284">
        <v>3</v>
      </c>
      <c r="D53" s="284">
        <v>4</v>
      </c>
      <c r="E53" s="284">
        <v>5</v>
      </c>
    </row>
    <row r="54" spans="1:5" ht="113.25" customHeight="1">
      <c r="A54" s="284">
        <v>1</v>
      </c>
      <c r="B54" s="286" t="s">
        <v>318</v>
      </c>
      <c r="C54" s="144">
        <f>SUM(C47)</f>
        <v>489516</v>
      </c>
      <c r="D54" s="144">
        <f>SUM(D47)</f>
        <v>37000</v>
      </c>
      <c r="E54" s="144">
        <f>SUM(C54:D54)</f>
        <v>526516</v>
      </c>
    </row>
    <row r="55" spans="1:5" ht="15.75">
      <c r="A55" s="370" t="s">
        <v>18</v>
      </c>
      <c r="B55" s="370"/>
      <c r="C55" s="144">
        <f>SUM(C54)</f>
        <v>489516</v>
      </c>
      <c r="D55" s="144">
        <f>SUM(D54)</f>
        <v>37000</v>
      </c>
      <c r="E55" s="144">
        <f>SUM(E54)</f>
        <v>526516</v>
      </c>
    </row>
    <row r="56" ht="15.75">
      <c r="A56" s="139"/>
    </row>
    <row r="57" spans="1:7" ht="15.75">
      <c r="A57" s="285" t="s">
        <v>32</v>
      </c>
      <c r="B57" s="361" t="s">
        <v>136</v>
      </c>
      <c r="C57" s="361"/>
      <c r="D57" s="361"/>
      <c r="E57" s="361"/>
      <c r="F57" s="361"/>
      <c r="G57" s="361"/>
    </row>
    <row r="58" spans="1:7" ht="46.5" customHeight="1">
      <c r="A58" s="284" t="s">
        <v>10</v>
      </c>
      <c r="B58" s="284" t="s">
        <v>137</v>
      </c>
      <c r="C58" s="284" t="s">
        <v>138</v>
      </c>
      <c r="D58" s="284" t="s">
        <v>139</v>
      </c>
      <c r="E58" s="284" t="s">
        <v>16</v>
      </c>
      <c r="F58" s="284" t="s">
        <v>17</v>
      </c>
      <c r="G58" s="284" t="s">
        <v>18</v>
      </c>
    </row>
    <row r="59" spans="1:7" ht="15.75">
      <c r="A59" s="284">
        <v>1</v>
      </c>
      <c r="B59" s="284">
        <v>2</v>
      </c>
      <c r="C59" s="284">
        <v>3</v>
      </c>
      <c r="D59" s="284">
        <v>4</v>
      </c>
      <c r="E59" s="284">
        <v>5</v>
      </c>
      <c r="F59" s="284">
        <v>6</v>
      </c>
      <c r="G59" s="284">
        <v>7</v>
      </c>
    </row>
    <row r="60" spans="1:7" ht="15.75">
      <c r="A60" s="6">
        <v>1</v>
      </c>
      <c r="B60" s="7" t="s">
        <v>140</v>
      </c>
      <c r="C60" s="6"/>
      <c r="D60" s="6"/>
      <c r="E60" s="284"/>
      <c r="F60" s="284"/>
      <c r="G60" s="284"/>
    </row>
    <row r="61" spans="1:7" ht="15.75">
      <c r="A61" s="6"/>
      <c r="B61" s="7" t="s">
        <v>42</v>
      </c>
      <c r="C61" s="6" t="s">
        <v>317</v>
      </c>
      <c r="D61" s="6" t="s">
        <v>46</v>
      </c>
      <c r="E61" s="144">
        <f>SUM(C54)</f>
        <v>489516</v>
      </c>
      <c r="F61" s="144">
        <f>SUM(D54)</f>
        <v>37000</v>
      </c>
      <c r="G61" s="144">
        <f>SUM(E61:F61)</f>
        <v>526516</v>
      </c>
    </row>
    <row r="62" spans="1:7" ht="15.75">
      <c r="A62" s="6">
        <v>2</v>
      </c>
      <c r="B62" s="7" t="s">
        <v>141</v>
      </c>
      <c r="C62" s="6"/>
      <c r="D62" s="6"/>
      <c r="E62" s="284"/>
      <c r="F62" s="284"/>
      <c r="G62" s="284"/>
    </row>
    <row r="63" spans="1:7" ht="78.75">
      <c r="A63" s="7"/>
      <c r="B63" s="7" t="s">
        <v>431</v>
      </c>
      <c r="C63" s="6" t="s">
        <v>181</v>
      </c>
      <c r="D63" s="6" t="s">
        <v>54</v>
      </c>
      <c r="E63" s="284">
        <v>18000</v>
      </c>
      <c r="F63" s="284"/>
      <c r="G63" s="284">
        <f>SUM(E63:F63)</f>
        <v>18000</v>
      </c>
    </row>
    <row r="64" spans="1:7" ht="31.5">
      <c r="A64" s="7"/>
      <c r="B64" s="7" t="s">
        <v>430</v>
      </c>
      <c r="C64" s="6" t="s">
        <v>181</v>
      </c>
      <c r="D64" s="6" t="s">
        <v>54</v>
      </c>
      <c r="E64" s="284"/>
      <c r="F64" s="284">
        <v>1</v>
      </c>
      <c r="G64" s="284">
        <f>SUM(E64:F64)</f>
        <v>1</v>
      </c>
    </row>
    <row r="65" spans="1:7" ht="15.75">
      <c r="A65" s="6">
        <v>3</v>
      </c>
      <c r="B65" s="7" t="s">
        <v>142</v>
      </c>
      <c r="C65" s="6"/>
      <c r="D65" s="6"/>
      <c r="E65" s="284"/>
      <c r="F65" s="284"/>
      <c r="G65" s="284"/>
    </row>
    <row r="66" spans="1:7" ht="126">
      <c r="A66" s="6"/>
      <c r="B66" s="7" t="s">
        <v>429</v>
      </c>
      <c r="C66" s="6" t="s">
        <v>317</v>
      </c>
      <c r="D66" s="6" t="s">
        <v>54</v>
      </c>
      <c r="E66" s="144">
        <f>SUM(E61/12)</f>
        <v>40793</v>
      </c>
      <c r="F66" s="144"/>
      <c r="G66" s="144">
        <f>SUM(E66:F66)</f>
        <v>40793</v>
      </c>
    </row>
    <row r="67" spans="1:7" ht="47.25">
      <c r="A67" s="6"/>
      <c r="B67" s="7" t="s">
        <v>428</v>
      </c>
      <c r="C67" s="6" t="s">
        <v>317</v>
      </c>
      <c r="D67" s="6" t="s">
        <v>54</v>
      </c>
      <c r="E67" s="144"/>
      <c r="F67" s="144">
        <f>SUM(F61/F64)</f>
        <v>37000</v>
      </c>
      <c r="G67" s="144">
        <f>SUM(E67:F67)</f>
        <v>37000</v>
      </c>
    </row>
    <row r="68" spans="1:7" ht="15.75">
      <c r="A68" s="6">
        <v>4</v>
      </c>
      <c r="B68" s="7" t="s">
        <v>143</v>
      </c>
      <c r="C68" s="6"/>
      <c r="D68" s="6"/>
      <c r="E68" s="284"/>
      <c r="F68" s="284"/>
      <c r="G68" s="284"/>
    </row>
    <row r="69" spans="1:7" ht="63">
      <c r="A69" s="6"/>
      <c r="B69" s="7" t="s">
        <v>323</v>
      </c>
      <c r="C69" s="6" t="s">
        <v>55</v>
      </c>
      <c r="D69" s="6" t="s">
        <v>54</v>
      </c>
      <c r="E69" s="284">
        <v>100</v>
      </c>
      <c r="F69" s="284">
        <v>100</v>
      </c>
      <c r="G69" s="284">
        <f>SUM(E69:F69)/2</f>
        <v>100</v>
      </c>
    </row>
    <row r="70" ht="15.75">
      <c r="A70" s="139"/>
    </row>
    <row r="71" spans="1:7" ht="15.75">
      <c r="A71" s="382" t="s">
        <v>57</v>
      </c>
      <c r="B71" s="382"/>
      <c r="C71" s="382"/>
      <c r="D71" s="146"/>
      <c r="E71" s="147"/>
      <c r="F71" s="383" t="s">
        <v>58</v>
      </c>
      <c r="G71" s="383"/>
    </row>
    <row r="72" spans="1:7" ht="15.75">
      <c r="A72" s="148"/>
      <c r="B72" s="285"/>
      <c r="D72" s="149" t="s">
        <v>144</v>
      </c>
      <c r="F72" s="380" t="s">
        <v>325</v>
      </c>
      <c r="G72" s="380"/>
    </row>
    <row r="73" spans="1:4" ht="15.75">
      <c r="A73" s="361" t="s">
        <v>145</v>
      </c>
      <c r="B73" s="361"/>
      <c r="C73" s="285"/>
      <c r="D73" s="285"/>
    </row>
    <row r="74" spans="1:4" ht="15.75">
      <c r="A74" s="142" t="s">
        <v>326</v>
      </c>
      <c r="B74" s="280"/>
      <c r="C74" s="285"/>
      <c r="D74" s="285"/>
    </row>
    <row r="75" spans="1:7" ht="15.75">
      <c r="A75" s="382" t="s">
        <v>327</v>
      </c>
      <c r="B75" s="382"/>
      <c r="C75" s="382"/>
      <c r="D75" s="146"/>
      <c r="E75" s="147"/>
      <c r="F75" s="383" t="s">
        <v>60</v>
      </c>
      <c r="G75" s="383"/>
    </row>
    <row r="76" spans="1:7" ht="15.75">
      <c r="A76" s="145"/>
      <c r="B76" s="285"/>
      <c r="C76" s="285"/>
      <c r="D76" s="149" t="s">
        <v>144</v>
      </c>
      <c r="F76" s="380" t="s">
        <v>325</v>
      </c>
      <c r="G76" s="380"/>
    </row>
    <row r="77" spans="1:7" ht="15.75">
      <c r="A77" s="145"/>
      <c r="B77" s="285"/>
      <c r="C77" s="285"/>
      <c r="D77" s="149"/>
      <c r="F77" s="290"/>
      <c r="G77" s="290"/>
    </row>
    <row r="78" spans="1:2" ht="15">
      <c r="A78" s="381" t="s">
        <v>117</v>
      </c>
      <c r="B78" s="381"/>
    </row>
    <row r="79" ht="15">
      <c r="A79" s="150" t="s">
        <v>328</v>
      </c>
    </row>
  </sheetData>
  <sheetProtection/>
  <mergeCells count="44">
    <mergeCell ref="F76:G76"/>
    <mergeCell ref="A78:B78"/>
    <mergeCell ref="A71:C71"/>
    <mergeCell ref="F71:G71"/>
    <mergeCell ref="F72:G72"/>
    <mergeCell ref="A73:B73"/>
    <mergeCell ref="A75:C75"/>
    <mergeCell ref="F75:G75"/>
    <mergeCell ref="B41:G41"/>
    <mergeCell ref="A48:B48"/>
    <mergeCell ref="A50:A51"/>
    <mergeCell ref="B50:G50"/>
    <mergeCell ref="A55:B55"/>
    <mergeCell ref="B57:G57"/>
    <mergeCell ref="B33:G33"/>
    <mergeCell ref="B34:G34"/>
    <mergeCell ref="B35:G35"/>
    <mergeCell ref="B38:G38"/>
    <mergeCell ref="B39:G39"/>
    <mergeCell ref="B40:G40"/>
    <mergeCell ref="B26:G26"/>
    <mergeCell ref="B27:G27"/>
    <mergeCell ref="B28:G28"/>
    <mergeCell ref="B30:G30"/>
    <mergeCell ref="B31:G31"/>
    <mergeCell ref="B32:G32"/>
    <mergeCell ref="E18:F18"/>
    <mergeCell ref="B21:G21"/>
    <mergeCell ref="B22:G22"/>
    <mergeCell ref="B23:G23"/>
    <mergeCell ref="B24:G24"/>
    <mergeCell ref="B25:G25"/>
    <mergeCell ref="A11:G11"/>
    <mergeCell ref="D13:F13"/>
    <mergeCell ref="D14:E14"/>
    <mergeCell ref="D15:F15"/>
    <mergeCell ref="D16:E16"/>
    <mergeCell ref="E17:F17"/>
    <mergeCell ref="E1:G2"/>
    <mergeCell ref="E5:G5"/>
    <mergeCell ref="E6:G6"/>
    <mergeCell ref="E7:G7"/>
    <mergeCell ref="E8:G8"/>
    <mergeCell ref="A10:G10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scale="93" r:id="rId1"/>
  <rowBreaks count="2" manualBreakCount="2">
    <brk id="49" max="255" man="1"/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78"/>
  <sheetViews>
    <sheetView tabSelected="1" zoomScalePageLayoutView="0" workbookViewId="0" topLeftCell="A4">
      <selection activeCell="F19" sqref="F19"/>
    </sheetView>
  </sheetViews>
  <sheetFormatPr defaultColWidth="21.57421875" defaultRowHeight="15"/>
  <cols>
    <col min="1" max="1" width="6.57421875" style="129" customWidth="1"/>
    <col min="2" max="4" width="21.57421875" style="129" customWidth="1"/>
    <col min="5" max="5" width="22.421875" style="129" customWidth="1"/>
    <col min="6" max="7" width="21.57421875" style="129" customWidth="1"/>
    <col min="8" max="29" width="10.28125" style="129" customWidth="1"/>
    <col min="30" max="16384" width="21.57421875" style="129" customWidth="1"/>
  </cols>
  <sheetData>
    <row r="1" spans="1:7" ht="15" customHeight="1">
      <c r="A1" s="128"/>
      <c r="B1" s="128"/>
      <c r="C1" s="128"/>
      <c r="D1" s="128"/>
      <c r="E1" s="360" t="s">
        <v>299</v>
      </c>
      <c r="F1" s="360"/>
      <c r="G1" s="360"/>
    </row>
    <row r="2" spans="1:7" ht="21" customHeight="1">
      <c r="A2" s="128"/>
      <c r="B2" s="128"/>
      <c r="C2" s="128"/>
      <c r="D2" s="128"/>
      <c r="E2" s="360"/>
      <c r="F2" s="360"/>
      <c r="G2" s="360"/>
    </row>
    <row r="3" spans="1:7" ht="17.25" customHeight="1">
      <c r="A3" s="128"/>
      <c r="B3" s="128"/>
      <c r="C3" s="128"/>
      <c r="D3" s="128"/>
      <c r="E3" s="128"/>
      <c r="F3" s="291"/>
      <c r="G3" s="291"/>
    </row>
    <row r="4" spans="1:7" ht="15.75">
      <c r="A4" s="285"/>
      <c r="B4" s="128"/>
      <c r="C4" s="128"/>
      <c r="D4" s="128"/>
      <c r="E4" s="280" t="s">
        <v>120</v>
      </c>
      <c r="F4" s="130"/>
      <c r="G4" s="130"/>
    </row>
    <row r="5" spans="1:7" ht="15.75">
      <c r="A5" s="285"/>
      <c r="B5" s="128"/>
      <c r="C5" s="128"/>
      <c r="D5" s="128"/>
      <c r="E5" s="361" t="s">
        <v>68</v>
      </c>
      <c r="F5" s="361"/>
      <c r="G5" s="361"/>
    </row>
    <row r="6" spans="1:7" ht="15.75">
      <c r="A6" s="285"/>
      <c r="B6" s="285"/>
      <c r="C6" s="128"/>
      <c r="D6" s="128"/>
      <c r="E6" s="362" t="s">
        <v>148</v>
      </c>
      <c r="F6" s="362"/>
      <c r="G6" s="362"/>
    </row>
    <row r="7" spans="1:7" ht="15" customHeight="1">
      <c r="A7" s="285"/>
      <c r="B7" s="128"/>
      <c r="C7" s="128"/>
      <c r="D7" s="128"/>
      <c r="E7" s="363" t="s">
        <v>121</v>
      </c>
      <c r="F7" s="363"/>
      <c r="G7" s="363"/>
    </row>
    <row r="8" spans="1:7" ht="15" customHeight="1">
      <c r="A8" s="285"/>
      <c r="B8" s="128"/>
      <c r="C8" s="128"/>
      <c r="D8" s="128"/>
      <c r="E8" s="386" t="s">
        <v>462</v>
      </c>
      <c r="F8" s="386"/>
      <c r="G8" s="386"/>
    </row>
    <row r="9" spans="1:7" ht="15" customHeight="1">
      <c r="A9" s="285"/>
      <c r="B9" s="128"/>
      <c r="C9" s="128"/>
      <c r="D9" s="128"/>
      <c r="E9" s="281"/>
      <c r="F9" s="281"/>
      <c r="G9" s="281"/>
    </row>
    <row r="10" spans="1:7" ht="15.75">
      <c r="A10" s="364" t="s">
        <v>122</v>
      </c>
      <c r="B10" s="364"/>
      <c r="C10" s="364"/>
      <c r="D10" s="364"/>
      <c r="E10" s="364"/>
      <c r="F10" s="364"/>
      <c r="G10" s="364"/>
    </row>
    <row r="11" spans="1:7" ht="15.75">
      <c r="A11" s="364" t="s">
        <v>225</v>
      </c>
      <c r="B11" s="364"/>
      <c r="C11" s="364"/>
      <c r="D11" s="364"/>
      <c r="E11" s="364"/>
      <c r="F11" s="364"/>
      <c r="G11" s="364"/>
    </row>
    <row r="12" spans="1:7" ht="15.75">
      <c r="A12" s="86"/>
      <c r="B12" s="86"/>
      <c r="C12" s="86"/>
      <c r="D12" s="86"/>
      <c r="E12" s="86"/>
      <c r="F12" s="86"/>
      <c r="G12" s="86"/>
    </row>
    <row r="13" spans="1:7" ht="15" customHeight="1">
      <c r="A13" s="131" t="s">
        <v>214</v>
      </c>
      <c r="B13" s="279" t="s">
        <v>283</v>
      </c>
      <c r="C13" s="110"/>
      <c r="D13" s="301" t="s">
        <v>148</v>
      </c>
      <c r="E13" s="302"/>
      <c r="F13" s="303"/>
      <c r="G13" s="100">
        <v>38068238</v>
      </c>
    </row>
    <row r="14" spans="1:7" ht="22.5" customHeight="1">
      <c r="A14" s="52"/>
      <c r="B14" s="278" t="s">
        <v>218</v>
      </c>
      <c r="C14" s="106"/>
      <c r="D14" s="304" t="s">
        <v>121</v>
      </c>
      <c r="E14" s="304"/>
      <c r="F14" s="112"/>
      <c r="G14" s="102" t="s">
        <v>215</v>
      </c>
    </row>
    <row r="15" spans="1:7" ht="15" customHeight="1">
      <c r="A15" s="132" t="s">
        <v>216</v>
      </c>
      <c r="B15" s="279" t="s">
        <v>284</v>
      </c>
      <c r="C15" s="111"/>
      <c r="D15" s="305" t="s">
        <v>148</v>
      </c>
      <c r="E15" s="306"/>
      <c r="F15" s="307"/>
      <c r="G15" s="103">
        <v>38068238</v>
      </c>
    </row>
    <row r="16" spans="1:7" ht="33" customHeight="1">
      <c r="A16" s="113"/>
      <c r="B16" s="278" t="s">
        <v>218</v>
      </c>
      <c r="C16" s="106"/>
      <c r="D16" s="308" t="s">
        <v>146</v>
      </c>
      <c r="E16" s="308"/>
      <c r="F16" s="112"/>
      <c r="G16" s="102" t="s">
        <v>215</v>
      </c>
    </row>
    <row r="17" spans="1:7" ht="26.25" customHeight="1">
      <c r="A17" s="133" t="s">
        <v>217</v>
      </c>
      <c r="B17" s="134" t="s">
        <v>452</v>
      </c>
      <c r="C17" s="283">
        <v>6011</v>
      </c>
      <c r="D17" s="134" t="s">
        <v>103</v>
      </c>
      <c r="E17" s="365" t="s">
        <v>451</v>
      </c>
      <c r="F17" s="365"/>
      <c r="G17" s="134" t="s">
        <v>282</v>
      </c>
    </row>
    <row r="18" spans="1:7" ht="46.5" customHeight="1">
      <c r="A18" s="128"/>
      <c r="B18" s="135" t="s">
        <v>218</v>
      </c>
      <c r="C18" s="282" t="s">
        <v>219</v>
      </c>
      <c r="D18" s="282" t="s">
        <v>220</v>
      </c>
      <c r="E18" s="366" t="s">
        <v>221</v>
      </c>
      <c r="F18" s="366"/>
      <c r="G18" s="282" t="s">
        <v>222</v>
      </c>
    </row>
    <row r="19" spans="1:7" ht="20.25" customHeight="1">
      <c r="A19" s="285" t="s">
        <v>126</v>
      </c>
      <c r="B19" s="136" t="s">
        <v>302</v>
      </c>
      <c r="C19" s="136"/>
      <c r="D19" s="9"/>
      <c r="E19" s="137">
        <f>SUM(C20+F20)</f>
        <v>2956397</v>
      </c>
      <c r="F19" s="9" t="s">
        <v>303</v>
      </c>
      <c r="G19" s="9"/>
    </row>
    <row r="20" spans="1:7" ht="18.75" customHeight="1">
      <c r="A20" s="285"/>
      <c r="B20" s="9" t="s">
        <v>304</v>
      </c>
      <c r="C20" s="137">
        <f>SUM(C49)</f>
        <v>2956397</v>
      </c>
      <c r="D20" s="9" t="s">
        <v>305</v>
      </c>
      <c r="E20" s="138" t="s">
        <v>306</v>
      </c>
      <c r="F20" s="137">
        <f>SUM(D49)</f>
        <v>0</v>
      </c>
      <c r="G20" s="9" t="s">
        <v>307</v>
      </c>
    </row>
    <row r="21" spans="1:7" ht="15.75">
      <c r="A21" s="285" t="s">
        <v>6</v>
      </c>
      <c r="B21" s="361" t="s">
        <v>308</v>
      </c>
      <c r="C21" s="361"/>
      <c r="D21" s="361"/>
      <c r="E21" s="361"/>
      <c r="F21" s="361"/>
      <c r="G21" s="361"/>
    </row>
    <row r="22" spans="1:7" ht="15.75">
      <c r="A22" s="285"/>
      <c r="B22" s="312" t="s">
        <v>309</v>
      </c>
      <c r="C22" s="312"/>
      <c r="D22" s="312"/>
      <c r="E22" s="312"/>
      <c r="F22" s="312"/>
      <c r="G22" s="312"/>
    </row>
    <row r="23" spans="1:7" ht="15.75">
      <c r="A23" s="285"/>
      <c r="B23" s="312" t="s">
        <v>310</v>
      </c>
      <c r="C23" s="312"/>
      <c r="D23" s="312"/>
      <c r="E23" s="312"/>
      <c r="F23" s="312"/>
      <c r="G23" s="312"/>
    </row>
    <row r="24" spans="1:7" ht="15.75">
      <c r="A24" s="285"/>
      <c r="B24" s="312" t="s">
        <v>311</v>
      </c>
      <c r="C24" s="312"/>
      <c r="D24" s="312"/>
      <c r="E24" s="312"/>
      <c r="F24" s="312"/>
      <c r="G24" s="312"/>
    </row>
    <row r="25" spans="1:7" ht="33.75" customHeight="1">
      <c r="A25" s="285"/>
      <c r="B25" s="312" t="s">
        <v>312</v>
      </c>
      <c r="C25" s="312"/>
      <c r="D25" s="312"/>
      <c r="E25" s="312"/>
      <c r="F25" s="312"/>
      <c r="G25" s="312"/>
    </row>
    <row r="26" spans="1:7" ht="31.5" customHeight="1">
      <c r="A26" s="285"/>
      <c r="B26" s="313" t="s">
        <v>377</v>
      </c>
      <c r="C26" s="313"/>
      <c r="D26" s="313"/>
      <c r="E26" s="313"/>
      <c r="F26" s="313"/>
      <c r="G26" s="313"/>
    </row>
    <row r="27" spans="1:7" ht="33" customHeight="1">
      <c r="A27" s="285"/>
      <c r="B27" s="313" t="s">
        <v>378</v>
      </c>
      <c r="C27" s="313"/>
      <c r="D27" s="313"/>
      <c r="E27" s="313"/>
      <c r="F27" s="313"/>
      <c r="G27" s="313"/>
    </row>
    <row r="28" spans="1:7" ht="42.75" customHeight="1">
      <c r="A28" s="285"/>
      <c r="B28" s="313" t="s">
        <v>379</v>
      </c>
      <c r="C28" s="313"/>
      <c r="D28" s="313"/>
      <c r="E28" s="313"/>
      <c r="F28" s="313"/>
      <c r="G28" s="313"/>
    </row>
    <row r="29" spans="1:7" ht="16.5" customHeight="1">
      <c r="A29" s="285"/>
      <c r="B29" s="9"/>
      <c r="C29" s="9"/>
      <c r="D29" s="9"/>
      <c r="E29" s="9"/>
      <c r="F29" s="9"/>
      <c r="G29" s="9"/>
    </row>
    <row r="30" spans="1:7" ht="15.75">
      <c r="A30" s="285" t="s">
        <v>7</v>
      </c>
      <c r="B30" s="361" t="s">
        <v>26</v>
      </c>
      <c r="C30" s="361"/>
      <c r="D30" s="361"/>
      <c r="E30" s="361"/>
      <c r="F30" s="361"/>
      <c r="G30" s="361"/>
    </row>
    <row r="31" spans="1:7" ht="15.75">
      <c r="A31" s="284" t="s">
        <v>10</v>
      </c>
      <c r="B31" s="370" t="s">
        <v>173</v>
      </c>
      <c r="C31" s="370"/>
      <c r="D31" s="370"/>
      <c r="E31" s="370"/>
      <c r="F31" s="370"/>
      <c r="G31" s="370"/>
    </row>
    <row r="32" spans="1:7" ht="32.25" customHeight="1">
      <c r="A32" s="6">
        <v>1</v>
      </c>
      <c r="B32" s="355" t="s">
        <v>450</v>
      </c>
      <c r="C32" s="355"/>
      <c r="D32" s="355"/>
      <c r="E32" s="355"/>
      <c r="F32" s="355"/>
      <c r="G32" s="355"/>
    </row>
    <row r="33" spans="1:7" ht="32.25" customHeight="1">
      <c r="A33" s="6">
        <v>2</v>
      </c>
      <c r="B33" s="355" t="s">
        <v>449</v>
      </c>
      <c r="C33" s="355"/>
      <c r="D33" s="355"/>
      <c r="E33" s="355"/>
      <c r="F33" s="355"/>
      <c r="G33" s="355"/>
    </row>
    <row r="34" spans="1:7" ht="32.25" customHeight="1">
      <c r="A34" s="6">
        <v>3</v>
      </c>
      <c r="B34" s="355" t="s">
        <v>448</v>
      </c>
      <c r="C34" s="355"/>
      <c r="D34" s="355"/>
      <c r="E34" s="355"/>
      <c r="F34" s="355"/>
      <c r="G34" s="355"/>
    </row>
    <row r="35" spans="1:7" ht="32.25" customHeight="1">
      <c r="A35" s="6">
        <v>4</v>
      </c>
      <c r="B35" s="355" t="s">
        <v>447</v>
      </c>
      <c r="C35" s="355"/>
      <c r="D35" s="355"/>
      <c r="E35" s="355"/>
      <c r="F35" s="355"/>
      <c r="G35" s="355"/>
    </row>
    <row r="36" spans="1:7" ht="45" customHeight="1">
      <c r="A36" s="6">
        <v>5</v>
      </c>
      <c r="B36" s="355" t="s">
        <v>446</v>
      </c>
      <c r="C36" s="355"/>
      <c r="D36" s="355"/>
      <c r="E36" s="355"/>
      <c r="F36" s="355"/>
      <c r="G36" s="355"/>
    </row>
    <row r="37" ht="15.75">
      <c r="A37" s="139"/>
    </row>
    <row r="38" spans="1:2" ht="15.75">
      <c r="A38" s="141" t="s">
        <v>8</v>
      </c>
      <c r="B38" s="129" t="s">
        <v>313</v>
      </c>
    </row>
    <row r="39" spans="1:7" ht="33" customHeight="1">
      <c r="A39" s="141"/>
      <c r="B39" s="372" t="s">
        <v>445</v>
      </c>
      <c r="C39" s="372"/>
      <c r="D39" s="372"/>
      <c r="E39" s="372"/>
      <c r="F39" s="372"/>
      <c r="G39" s="372"/>
    </row>
    <row r="40" spans="1:7" ht="15.75">
      <c r="A40" s="285" t="s">
        <v>12</v>
      </c>
      <c r="B40" s="361" t="s">
        <v>315</v>
      </c>
      <c r="C40" s="361"/>
      <c r="D40" s="361"/>
      <c r="E40" s="361"/>
      <c r="F40" s="361"/>
      <c r="G40" s="361"/>
    </row>
    <row r="41" spans="1:7" ht="15.75">
      <c r="A41" s="284" t="s">
        <v>10</v>
      </c>
      <c r="B41" s="370" t="s">
        <v>11</v>
      </c>
      <c r="C41" s="370"/>
      <c r="D41" s="370"/>
      <c r="E41" s="370"/>
      <c r="F41" s="370"/>
      <c r="G41" s="370"/>
    </row>
    <row r="42" spans="1:7" ht="15.75">
      <c r="A42" s="284">
        <v>1</v>
      </c>
      <c r="B42" s="385" t="s">
        <v>444</v>
      </c>
      <c r="C42" s="385"/>
      <c r="D42" s="385"/>
      <c r="E42" s="385"/>
      <c r="F42" s="385"/>
      <c r="G42" s="385"/>
    </row>
    <row r="43" spans="1:7" ht="15.75">
      <c r="A43" s="285"/>
      <c r="B43" s="280"/>
      <c r="C43" s="280"/>
      <c r="D43" s="280"/>
      <c r="E43" s="280"/>
      <c r="F43" s="280"/>
      <c r="G43" s="280"/>
    </row>
    <row r="44" spans="1:7" ht="15.75">
      <c r="A44" s="285" t="s">
        <v>19</v>
      </c>
      <c r="B44" s="142" t="s">
        <v>15</v>
      </c>
      <c r="C44" s="280"/>
      <c r="D44" s="280"/>
      <c r="E44" s="280"/>
      <c r="F44" s="280"/>
      <c r="G44" s="280"/>
    </row>
    <row r="45" spans="1:2" ht="15.75">
      <c r="A45" s="139"/>
      <c r="B45" s="129" t="s">
        <v>317</v>
      </c>
    </row>
    <row r="46" spans="1:5" ht="47.25">
      <c r="A46" s="284" t="s">
        <v>10</v>
      </c>
      <c r="B46" s="284" t="s">
        <v>15</v>
      </c>
      <c r="C46" s="284" t="s">
        <v>16</v>
      </c>
      <c r="D46" s="284" t="s">
        <v>17</v>
      </c>
      <c r="E46" s="284" t="s">
        <v>18</v>
      </c>
    </row>
    <row r="47" spans="1:5" ht="15.75">
      <c r="A47" s="284">
        <v>1</v>
      </c>
      <c r="B47" s="284">
        <v>2</v>
      </c>
      <c r="C47" s="284">
        <v>3</v>
      </c>
      <c r="D47" s="284">
        <v>4</v>
      </c>
      <c r="E47" s="284">
        <v>5</v>
      </c>
    </row>
    <row r="48" spans="1:5" ht="67.5" customHeight="1">
      <c r="A48" s="284">
        <v>1</v>
      </c>
      <c r="B48" s="143" t="s">
        <v>443</v>
      </c>
      <c r="C48" s="144">
        <v>2956397</v>
      </c>
      <c r="D48" s="144"/>
      <c r="E48" s="144">
        <f>SUM(C48:D48)</f>
        <v>2956397</v>
      </c>
    </row>
    <row r="49" spans="1:5" ht="15.75">
      <c r="A49" s="370" t="s">
        <v>18</v>
      </c>
      <c r="B49" s="370"/>
      <c r="C49" s="144">
        <f>SUM(C48)</f>
        <v>2956397</v>
      </c>
      <c r="D49" s="144">
        <f>SUM(D48)</f>
        <v>0</v>
      </c>
      <c r="E49" s="144">
        <f>SUM(E48)</f>
        <v>2956397</v>
      </c>
    </row>
    <row r="50" ht="15.75">
      <c r="A50" s="139"/>
    </row>
    <row r="51" spans="1:7" ht="15.75">
      <c r="A51" s="371" t="s">
        <v>135</v>
      </c>
      <c r="B51" s="361" t="s">
        <v>20</v>
      </c>
      <c r="C51" s="361"/>
      <c r="D51" s="361"/>
      <c r="E51" s="361"/>
      <c r="F51" s="361"/>
      <c r="G51" s="361"/>
    </row>
    <row r="52" spans="1:2" ht="15.75">
      <c r="A52" s="371"/>
      <c r="B52" s="145" t="s">
        <v>14</v>
      </c>
    </row>
    <row r="53" spans="1:5" ht="63">
      <c r="A53" s="284" t="s">
        <v>10</v>
      </c>
      <c r="B53" s="284" t="s">
        <v>134</v>
      </c>
      <c r="C53" s="284" t="s">
        <v>16</v>
      </c>
      <c r="D53" s="284" t="s">
        <v>17</v>
      </c>
      <c r="E53" s="284" t="s">
        <v>18</v>
      </c>
    </row>
    <row r="54" spans="1:5" ht="15.75">
      <c r="A54" s="284">
        <v>1</v>
      </c>
      <c r="B54" s="284">
        <v>2</v>
      </c>
      <c r="C54" s="284">
        <v>3</v>
      </c>
      <c r="D54" s="284">
        <v>4</v>
      </c>
      <c r="E54" s="284">
        <v>5</v>
      </c>
    </row>
    <row r="55" spans="1:5" ht="127.5" customHeight="1">
      <c r="A55" s="284">
        <v>1</v>
      </c>
      <c r="B55" s="286" t="s">
        <v>334</v>
      </c>
      <c r="C55" s="144">
        <f>SUM(C48)</f>
        <v>2956397</v>
      </c>
      <c r="D55" s="144">
        <f>SUM(D48)</f>
        <v>0</v>
      </c>
      <c r="E55" s="144">
        <f>SUM(C55:D55)</f>
        <v>2956397</v>
      </c>
    </row>
    <row r="56" spans="1:5" ht="15.75">
      <c r="A56" s="370" t="s">
        <v>18</v>
      </c>
      <c r="B56" s="370"/>
      <c r="C56" s="144">
        <f>SUM(C55)</f>
        <v>2956397</v>
      </c>
      <c r="D56" s="144">
        <f>SUM(D55)</f>
        <v>0</v>
      </c>
      <c r="E56" s="144">
        <f>SUM(E55)</f>
        <v>2956397</v>
      </c>
    </row>
    <row r="57" ht="15.75">
      <c r="A57" s="139"/>
    </row>
    <row r="58" spans="1:7" ht="15.75">
      <c r="A58" s="285" t="s">
        <v>32</v>
      </c>
      <c r="B58" s="361" t="s">
        <v>136</v>
      </c>
      <c r="C58" s="361"/>
      <c r="D58" s="361"/>
      <c r="E58" s="361"/>
      <c r="F58" s="361"/>
      <c r="G58" s="361"/>
    </row>
    <row r="59" spans="1:7" ht="46.5" customHeight="1">
      <c r="A59" s="284" t="s">
        <v>10</v>
      </c>
      <c r="B59" s="284" t="s">
        <v>137</v>
      </c>
      <c r="C59" s="284" t="s">
        <v>138</v>
      </c>
      <c r="D59" s="284" t="s">
        <v>139</v>
      </c>
      <c r="E59" s="284" t="s">
        <v>16</v>
      </c>
      <c r="F59" s="284" t="s">
        <v>17</v>
      </c>
      <c r="G59" s="284" t="s">
        <v>18</v>
      </c>
    </row>
    <row r="60" spans="1:7" ht="15.75">
      <c r="A60" s="284">
        <v>1</v>
      </c>
      <c r="B60" s="284">
        <v>2</v>
      </c>
      <c r="C60" s="284">
        <v>3</v>
      </c>
      <c r="D60" s="284">
        <v>4</v>
      </c>
      <c r="E60" s="284">
        <v>5</v>
      </c>
      <c r="F60" s="284">
        <v>6</v>
      </c>
      <c r="G60" s="284">
        <v>7</v>
      </c>
    </row>
    <row r="61" spans="1:7" ht="15.75">
      <c r="A61" s="6">
        <v>1</v>
      </c>
      <c r="B61" s="7" t="s">
        <v>140</v>
      </c>
      <c r="C61" s="6"/>
      <c r="D61" s="6"/>
      <c r="E61" s="284"/>
      <c r="F61" s="284"/>
      <c r="G61" s="284"/>
    </row>
    <row r="62" spans="1:7" ht="15.75">
      <c r="A62" s="6"/>
      <c r="B62" s="7" t="s">
        <v>42</v>
      </c>
      <c r="C62" s="6" t="s">
        <v>317</v>
      </c>
      <c r="D62" s="6" t="s">
        <v>46</v>
      </c>
      <c r="E62" s="144">
        <f>SUM(C55)</f>
        <v>2956397</v>
      </c>
      <c r="F62" s="144">
        <f>SUM(D55)</f>
        <v>0</v>
      </c>
      <c r="G62" s="144">
        <f>SUM(E62:F62)</f>
        <v>2956397</v>
      </c>
    </row>
    <row r="63" spans="1:7" ht="15.75">
      <c r="A63" s="6">
        <v>2</v>
      </c>
      <c r="B63" s="7" t="s">
        <v>141</v>
      </c>
      <c r="C63" s="6"/>
      <c r="D63" s="6"/>
      <c r="E63" s="284"/>
      <c r="F63" s="284"/>
      <c r="G63" s="284"/>
    </row>
    <row r="64" spans="1:7" ht="62.25" customHeight="1">
      <c r="A64" s="7"/>
      <c r="B64" s="7" t="s">
        <v>442</v>
      </c>
      <c r="C64" s="6" t="s">
        <v>181</v>
      </c>
      <c r="D64" s="6" t="s">
        <v>54</v>
      </c>
      <c r="E64" s="284">
        <v>42</v>
      </c>
      <c r="F64" s="284"/>
      <c r="G64" s="284">
        <f>SUM(E64:F64)</f>
        <v>42</v>
      </c>
    </row>
    <row r="65" spans="1:7" ht="15.75">
      <c r="A65" s="6">
        <v>3</v>
      </c>
      <c r="B65" s="7" t="s">
        <v>142</v>
      </c>
      <c r="C65" s="6"/>
      <c r="D65" s="6"/>
      <c r="E65" s="284"/>
      <c r="F65" s="284"/>
      <c r="G65" s="284"/>
    </row>
    <row r="66" spans="1:7" ht="47.25">
      <c r="A66" s="6"/>
      <c r="B66" s="7" t="s">
        <v>441</v>
      </c>
      <c r="C66" s="6" t="s">
        <v>317</v>
      </c>
      <c r="D66" s="6" t="s">
        <v>54</v>
      </c>
      <c r="E66" s="144">
        <f>SUM(E62/E64)</f>
        <v>70390.40476190476</v>
      </c>
      <c r="F66" s="144"/>
      <c r="G66" s="144">
        <f>SUM(E66:F66)</f>
        <v>70390.40476190476</v>
      </c>
    </row>
    <row r="67" spans="1:7" ht="15.75">
      <c r="A67" s="6">
        <v>4</v>
      </c>
      <c r="B67" s="7" t="s">
        <v>143</v>
      </c>
      <c r="C67" s="6"/>
      <c r="D67" s="6"/>
      <c r="E67" s="284"/>
      <c r="F67" s="284"/>
      <c r="G67" s="284"/>
    </row>
    <row r="68" spans="1:7" ht="63">
      <c r="A68" s="6"/>
      <c r="B68" s="7" t="s">
        <v>323</v>
      </c>
      <c r="C68" s="6" t="s">
        <v>55</v>
      </c>
      <c r="D68" s="6" t="s">
        <v>54</v>
      </c>
      <c r="E68" s="284">
        <v>100</v>
      </c>
      <c r="F68" s="284"/>
      <c r="G68" s="284">
        <f>SUM(E68:F68)</f>
        <v>100</v>
      </c>
    </row>
    <row r="69" ht="15.75">
      <c r="A69" s="139"/>
    </row>
    <row r="70" spans="1:7" ht="15.75">
      <c r="A70" s="382" t="s">
        <v>57</v>
      </c>
      <c r="B70" s="382"/>
      <c r="C70" s="382"/>
      <c r="D70" s="146"/>
      <c r="E70" s="147"/>
      <c r="F70" s="383" t="s">
        <v>58</v>
      </c>
      <c r="G70" s="383"/>
    </row>
    <row r="71" spans="1:7" ht="15.75">
      <c r="A71" s="148"/>
      <c r="B71" s="285"/>
      <c r="D71" s="149" t="s">
        <v>144</v>
      </c>
      <c r="F71" s="380" t="s">
        <v>325</v>
      </c>
      <c r="G71" s="380"/>
    </row>
    <row r="72" spans="1:4" ht="15.75">
      <c r="A72" s="361" t="s">
        <v>145</v>
      </c>
      <c r="B72" s="361"/>
      <c r="C72" s="285"/>
      <c r="D72" s="285"/>
    </row>
    <row r="73" spans="1:4" ht="15.75">
      <c r="A73" s="142" t="s">
        <v>326</v>
      </c>
      <c r="B73" s="280"/>
      <c r="C73" s="285"/>
      <c r="D73" s="285"/>
    </row>
    <row r="74" spans="1:7" ht="15.75">
      <c r="A74" s="382" t="s">
        <v>327</v>
      </c>
      <c r="B74" s="382"/>
      <c r="C74" s="382"/>
      <c r="D74" s="146"/>
      <c r="E74" s="147"/>
      <c r="F74" s="383" t="s">
        <v>60</v>
      </c>
      <c r="G74" s="383"/>
    </row>
    <row r="75" spans="1:7" ht="15.75">
      <c r="A75" s="145"/>
      <c r="B75" s="285"/>
      <c r="C75" s="285"/>
      <c r="D75" s="149" t="s">
        <v>144</v>
      </c>
      <c r="F75" s="380" t="s">
        <v>325</v>
      </c>
      <c r="G75" s="380"/>
    </row>
    <row r="76" spans="1:7" ht="15.75">
      <c r="A76" s="145"/>
      <c r="B76" s="285"/>
      <c r="C76" s="285"/>
      <c r="D76" s="149"/>
      <c r="F76" s="290"/>
      <c r="G76" s="290"/>
    </row>
    <row r="77" spans="1:2" ht="15">
      <c r="A77" s="381" t="s">
        <v>117</v>
      </c>
      <c r="B77" s="381"/>
    </row>
    <row r="78" ht="15">
      <c r="A78" s="150" t="s">
        <v>328</v>
      </c>
    </row>
  </sheetData>
  <sheetProtection/>
  <mergeCells count="45">
    <mergeCell ref="F75:G75"/>
    <mergeCell ref="A77:B77"/>
    <mergeCell ref="B58:G58"/>
    <mergeCell ref="A70:C70"/>
    <mergeCell ref="F70:G70"/>
    <mergeCell ref="F71:G71"/>
    <mergeCell ref="A72:B72"/>
    <mergeCell ref="A74:C74"/>
    <mergeCell ref="F74:G74"/>
    <mergeCell ref="B41:G41"/>
    <mergeCell ref="B42:G42"/>
    <mergeCell ref="A49:B49"/>
    <mergeCell ref="A51:A52"/>
    <mergeCell ref="B51:G51"/>
    <mergeCell ref="A56:B56"/>
    <mergeCell ref="B33:G33"/>
    <mergeCell ref="B34:G34"/>
    <mergeCell ref="B35:G35"/>
    <mergeCell ref="B36:G36"/>
    <mergeCell ref="B39:G39"/>
    <mergeCell ref="B40:G40"/>
    <mergeCell ref="B26:G26"/>
    <mergeCell ref="B27:G27"/>
    <mergeCell ref="B28:G28"/>
    <mergeCell ref="B30:G30"/>
    <mergeCell ref="B31:G31"/>
    <mergeCell ref="B32:G32"/>
    <mergeCell ref="E18:F18"/>
    <mergeCell ref="B21:G21"/>
    <mergeCell ref="B22:G22"/>
    <mergeCell ref="B23:G23"/>
    <mergeCell ref="B24:G24"/>
    <mergeCell ref="B25:G25"/>
    <mergeCell ref="A11:G11"/>
    <mergeCell ref="D13:F13"/>
    <mergeCell ref="D14:E14"/>
    <mergeCell ref="D15:F15"/>
    <mergeCell ref="D16:E16"/>
    <mergeCell ref="E17:F17"/>
    <mergeCell ref="E1:G2"/>
    <mergeCell ref="E5:G5"/>
    <mergeCell ref="E6:G6"/>
    <mergeCell ref="E7:G7"/>
    <mergeCell ref="E8:G8"/>
    <mergeCell ref="A10:G10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I219"/>
  <sheetViews>
    <sheetView zoomScalePageLayoutView="0" workbookViewId="0" topLeftCell="A1">
      <selection activeCell="C16" sqref="C16"/>
    </sheetView>
  </sheetViews>
  <sheetFormatPr defaultColWidth="21.57421875" defaultRowHeight="15"/>
  <cols>
    <col min="1" max="1" width="6.57421875" style="4" customWidth="1"/>
    <col min="2" max="2" width="31.00390625" style="4" customWidth="1"/>
    <col min="3" max="16384" width="21.57421875" style="4" customWidth="1"/>
  </cols>
  <sheetData>
    <row r="1" spans="5:7" ht="77.25" customHeight="1">
      <c r="E1" s="335" t="s">
        <v>212</v>
      </c>
      <c r="F1" s="299"/>
      <c r="G1" s="299"/>
    </row>
    <row r="2" spans="1:5" ht="15.75">
      <c r="A2" s="1"/>
      <c r="E2" s="1"/>
    </row>
    <row r="3" spans="1:5" ht="15.75">
      <c r="A3" s="1"/>
      <c r="E3" s="1" t="s">
        <v>120</v>
      </c>
    </row>
    <row r="4" spans="1:7" ht="15.75" customHeight="1">
      <c r="A4" s="1"/>
      <c r="E4" s="295" t="s">
        <v>65</v>
      </c>
      <c r="F4" s="295"/>
      <c r="G4" s="295"/>
    </row>
    <row r="5" spans="1:7" ht="15.75">
      <c r="A5" s="1"/>
      <c r="B5" s="1"/>
      <c r="E5" s="336" t="s">
        <v>148</v>
      </c>
      <c r="F5" s="336"/>
      <c r="G5" s="336"/>
    </row>
    <row r="6" spans="1:7" ht="15" customHeight="1">
      <c r="A6" s="1"/>
      <c r="E6" s="337" t="s">
        <v>121</v>
      </c>
      <c r="F6" s="337"/>
      <c r="G6" s="337"/>
    </row>
    <row r="7" spans="5:7" ht="15">
      <c r="E7" s="298" t="s">
        <v>458</v>
      </c>
      <c r="F7" s="299"/>
      <c r="G7" s="299"/>
    </row>
    <row r="9" spans="1:7" ht="15" customHeight="1">
      <c r="A9" s="300" t="s">
        <v>122</v>
      </c>
      <c r="B9" s="300"/>
      <c r="C9" s="300"/>
      <c r="D9" s="300"/>
      <c r="E9" s="300"/>
      <c r="F9" s="300"/>
      <c r="G9" s="300"/>
    </row>
    <row r="10" spans="1:7" ht="22.5" customHeight="1">
      <c r="A10" s="300" t="s">
        <v>225</v>
      </c>
      <c r="B10" s="300"/>
      <c r="C10" s="300"/>
      <c r="D10" s="300"/>
      <c r="E10" s="300"/>
      <c r="F10" s="300"/>
      <c r="G10" s="300"/>
    </row>
    <row r="11" spans="1:7" ht="15" customHeight="1">
      <c r="A11" s="86"/>
      <c r="B11" s="86"/>
      <c r="C11" s="86"/>
      <c r="D11" s="86"/>
      <c r="E11" s="86"/>
      <c r="F11" s="86"/>
      <c r="G11" s="86"/>
    </row>
    <row r="12" spans="1:7" ht="15" customHeight="1">
      <c r="A12" s="114" t="s">
        <v>214</v>
      </c>
      <c r="B12" s="261" t="s">
        <v>283</v>
      </c>
      <c r="C12" s="110"/>
      <c r="D12" s="301" t="s">
        <v>148</v>
      </c>
      <c r="E12" s="302"/>
      <c r="F12" s="303"/>
      <c r="G12" s="100">
        <v>38068238</v>
      </c>
    </row>
    <row r="13" spans="2:7" ht="29.25" customHeight="1">
      <c r="B13" s="262" t="s">
        <v>218</v>
      </c>
      <c r="C13" s="106"/>
      <c r="D13" s="304" t="s">
        <v>121</v>
      </c>
      <c r="E13" s="304"/>
      <c r="F13" s="112"/>
      <c r="G13" s="102" t="s">
        <v>215</v>
      </c>
    </row>
    <row r="14" spans="1:7" ht="20.25" customHeight="1">
      <c r="A14" s="113" t="s">
        <v>216</v>
      </c>
      <c r="B14" s="261" t="s">
        <v>284</v>
      </c>
      <c r="C14" s="111"/>
      <c r="D14" s="305" t="s">
        <v>148</v>
      </c>
      <c r="E14" s="306"/>
      <c r="F14" s="307"/>
      <c r="G14" s="103">
        <v>38068238</v>
      </c>
    </row>
    <row r="15" spans="1:7" ht="35.25" customHeight="1">
      <c r="A15" s="113"/>
      <c r="B15" s="262" t="s">
        <v>218</v>
      </c>
      <c r="C15" s="106"/>
      <c r="D15" s="308" t="s">
        <v>146</v>
      </c>
      <c r="E15" s="308"/>
      <c r="F15" s="112"/>
      <c r="G15" s="102" t="s">
        <v>215</v>
      </c>
    </row>
    <row r="16" spans="1:7" ht="36" customHeight="1">
      <c r="A16" s="104" t="s">
        <v>217</v>
      </c>
      <c r="B16" s="261" t="s">
        <v>257</v>
      </c>
      <c r="C16" s="261" t="s">
        <v>258</v>
      </c>
      <c r="D16" s="261" t="s">
        <v>96</v>
      </c>
      <c r="E16" s="309" t="s">
        <v>256</v>
      </c>
      <c r="F16" s="309"/>
      <c r="G16" s="261" t="s">
        <v>282</v>
      </c>
    </row>
    <row r="17" spans="1:7" ht="45" customHeight="1">
      <c r="A17" s="105"/>
      <c r="B17" s="106" t="s">
        <v>218</v>
      </c>
      <c r="C17" s="262" t="s">
        <v>219</v>
      </c>
      <c r="D17" s="101" t="s">
        <v>220</v>
      </c>
      <c r="E17" s="311" t="s">
        <v>221</v>
      </c>
      <c r="F17" s="311"/>
      <c r="G17" s="262" t="s">
        <v>222</v>
      </c>
    </row>
    <row r="18" ht="15.75" customHeight="1"/>
    <row r="19" spans="1:7" ht="51" customHeight="1">
      <c r="A19" s="2" t="s">
        <v>126</v>
      </c>
      <c r="B19" s="9" t="s">
        <v>150</v>
      </c>
      <c r="C19" s="68">
        <f>E19+G19</f>
        <v>19724556.67</v>
      </c>
      <c r="D19" s="9" t="s">
        <v>28</v>
      </c>
      <c r="E19" s="68">
        <f>14050421+1110869.37+128616.3-1208676.87+3522600+800000+112050</f>
        <v>18515879.8</v>
      </c>
      <c r="F19" s="9" t="s">
        <v>29</v>
      </c>
      <c r="G19" s="68">
        <v>1208676.87</v>
      </c>
    </row>
    <row r="20" spans="1:7" ht="17.25" customHeight="1">
      <c r="A20" s="2"/>
      <c r="B20" s="9"/>
      <c r="C20" s="68"/>
      <c r="D20" s="9"/>
      <c r="E20" s="68"/>
      <c r="F20" s="9"/>
      <c r="G20" s="68"/>
    </row>
    <row r="21" spans="1:7" ht="15.75">
      <c r="A21" s="2" t="s">
        <v>6</v>
      </c>
      <c r="B21" s="312" t="s">
        <v>149</v>
      </c>
      <c r="C21" s="312"/>
      <c r="D21" s="312"/>
      <c r="E21" s="312"/>
      <c r="F21" s="312"/>
      <c r="G21" s="312"/>
    </row>
    <row r="22" spans="1:7" ht="21" customHeight="1">
      <c r="A22" s="2"/>
      <c r="B22" s="312" t="s">
        <v>99</v>
      </c>
      <c r="C22" s="312"/>
      <c r="D22" s="312"/>
      <c r="E22" s="312"/>
      <c r="F22" s="312"/>
      <c r="G22" s="312"/>
    </row>
    <row r="23" spans="1:7" ht="15.75" customHeight="1">
      <c r="A23" s="2"/>
      <c r="B23" s="312" t="s">
        <v>155</v>
      </c>
      <c r="C23" s="312"/>
      <c r="D23" s="312"/>
      <c r="E23" s="312"/>
      <c r="F23" s="312"/>
      <c r="G23" s="312"/>
    </row>
    <row r="24" spans="1:7" ht="19.5" customHeight="1">
      <c r="A24" s="2"/>
      <c r="B24" s="312" t="s">
        <v>178</v>
      </c>
      <c r="C24" s="312"/>
      <c r="D24" s="312"/>
      <c r="E24" s="312"/>
      <c r="F24" s="312"/>
      <c r="G24" s="312"/>
    </row>
    <row r="25" spans="1:7" ht="33.75" customHeight="1">
      <c r="A25" s="2"/>
      <c r="B25" s="312" t="s">
        <v>100</v>
      </c>
      <c r="C25" s="312"/>
      <c r="D25" s="312"/>
      <c r="E25" s="312"/>
      <c r="F25" s="312"/>
      <c r="G25" s="312"/>
    </row>
    <row r="26" spans="1:7" ht="33.75" customHeight="1">
      <c r="A26" s="2"/>
      <c r="B26" s="312" t="s">
        <v>101</v>
      </c>
      <c r="C26" s="312"/>
      <c r="D26" s="312"/>
      <c r="E26" s="312"/>
      <c r="F26" s="312"/>
      <c r="G26" s="312"/>
    </row>
    <row r="27" spans="1:7" ht="23.25" customHeight="1">
      <c r="A27" s="2"/>
      <c r="B27" s="338" t="s">
        <v>286</v>
      </c>
      <c r="C27" s="338"/>
      <c r="D27" s="338"/>
      <c r="E27" s="338"/>
      <c r="F27" s="338"/>
      <c r="G27" s="338"/>
    </row>
    <row r="28" spans="1:7" ht="33.75" customHeight="1">
      <c r="A28" s="2"/>
      <c r="B28" s="338" t="s">
        <v>287</v>
      </c>
      <c r="C28" s="338"/>
      <c r="D28" s="338"/>
      <c r="E28" s="338"/>
      <c r="F28" s="338"/>
      <c r="G28" s="338"/>
    </row>
    <row r="29" spans="1:7" ht="35.25" customHeight="1">
      <c r="A29" s="2"/>
      <c r="B29" s="338" t="s">
        <v>288</v>
      </c>
      <c r="C29" s="338"/>
      <c r="D29" s="338"/>
      <c r="E29" s="338"/>
      <c r="F29" s="338"/>
      <c r="G29" s="338"/>
    </row>
    <row r="30" spans="1:7" ht="21" customHeight="1">
      <c r="A30" s="2"/>
      <c r="B30" s="72"/>
      <c r="C30" s="72"/>
      <c r="D30" s="72"/>
      <c r="E30" s="72"/>
      <c r="F30" s="72"/>
      <c r="G30" s="72"/>
    </row>
    <row r="31" spans="1:7" ht="16.5" customHeight="1">
      <c r="A31" s="2" t="s">
        <v>7</v>
      </c>
      <c r="B31" s="312" t="s">
        <v>26</v>
      </c>
      <c r="C31" s="312"/>
      <c r="D31" s="312"/>
      <c r="E31" s="312"/>
      <c r="F31" s="312"/>
      <c r="G31" s="312"/>
    </row>
    <row r="32" spans="1:7" ht="16.5" customHeight="1">
      <c r="A32" s="2"/>
      <c r="B32" s="9"/>
      <c r="C32" s="9"/>
      <c r="D32" s="9"/>
      <c r="E32" s="9"/>
      <c r="F32" s="9"/>
      <c r="G32" s="9"/>
    </row>
    <row r="33" spans="1:7" ht="16.5" customHeight="1">
      <c r="A33" s="6" t="s">
        <v>172</v>
      </c>
      <c r="B33" s="314" t="s">
        <v>173</v>
      </c>
      <c r="C33" s="315"/>
      <c r="D33" s="315"/>
      <c r="E33" s="315"/>
      <c r="F33" s="315"/>
      <c r="G33" s="316"/>
    </row>
    <row r="34" spans="1:7" ht="29.25" customHeight="1">
      <c r="A34" s="6">
        <v>1</v>
      </c>
      <c r="B34" s="317" t="s">
        <v>71</v>
      </c>
      <c r="C34" s="318"/>
      <c r="D34" s="318"/>
      <c r="E34" s="318"/>
      <c r="F34" s="318"/>
      <c r="G34" s="319"/>
    </row>
    <row r="35" spans="1:7" ht="37.5" customHeight="1">
      <c r="A35" s="2" t="s">
        <v>8</v>
      </c>
      <c r="B35" s="312" t="s">
        <v>97</v>
      </c>
      <c r="C35" s="312"/>
      <c r="D35" s="312"/>
      <c r="E35" s="312"/>
      <c r="F35" s="312"/>
      <c r="G35" s="312"/>
    </row>
    <row r="36" spans="1:4" ht="31.5" customHeight="1">
      <c r="A36" s="2" t="s">
        <v>12</v>
      </c>
      <c r="B36" s="298" t="s">
        <v>9</v>
      </c>
      <c r="C36" s="298"/>
      <c r="D36" s="298"/>
    </row>
    <row r="37" spans="1:7" ht="15.75">
      <c r="A37" s="6" t="s">
        <v>10</v>
      </c>
      <c r="B37" s="325" t="s">
        <v>11</v>
      </c>
      <c r="C37" s="325"/>
      <c r="D37" s="325"/>
      <c r="E37" s="325"/>
      <c r="F37" s="325"/>
      <c r="G37" s="325"/>
    </row>
    <row r="38" spans="1:7" ht="17.25" customHeight="1">
      <c r="A38" s="6" t="s">
        <v>123</v>
      </c>
      <c r="B38" s="339" t="s">
        <v>130</v>
      </c>
      <c r="C38" s="339"/>
      <c r="D38" s="339"/>
      <c r="E38" s="339"/>
      <c r="F38" s="339"/>
      <c r="G38" s="339"/>
    </row>
    <row r="39" spans="1:7" ht="18" customHeight="1">
      <c r="A39" s="6" t="s">
        <v>124</v>
      </c>
      <c r="B39" s="339" t="s">
        <v>179</v>
      </c>
      <c r="C39" s="339"/>
      <c r="D39" s="339"/>
      <c r="E39" s="339"/>
      <c r="F39" s="339"/>
      <c r="G39" s="339"/>
    </row>
    <row r="40" spans="1:7" ht="16.5">
      <c r="A40" s="75" t="s">
        <v>125</v>
      </c>
      <c r="B40" s="340" t="s">
        <v>263</v>
      </c>
      <c r="C40" s="341"/>
      <c r="D40" s="341"/>
      <c r="E40" s="341"/>
      <c r="F40" s="341"/>
      <c r="G40" s="342"/>
    </row>
    <row r="41" spans="1:7" ht="16.5">
      <c r="A41" s="75" t="s">
        <v>126</v>
      </c>
      <c r="B41" s="340" t="s">
        <v>340</v>
      </c>
      <c r="C41" s="341"/>
      <c r="D41" s="341"/>
      <c r="E41" s="341"/>
      <c r="F41" s="341"/>
      <c r="G41" s="342"/>
    </row>
    <row r="42" spans="1:7" ht="16.5">
      <c r="A42" s="75" t="s">
        <v>6</v>
      </c>
      <c r="B42" s="340" t="s">
        <v>371</v>
      </c>
      <c r="C42" s="341"/>
      <c r="D42" s="341"/>
      <c r="E42" s="341"/>
      <c r="F42" s="341"/>
      <c r="G42" s="342"/>
    </row>
    <row r="43" spans="1:7" ht="15.75">
      <c r="A43" s="41"/>
      <c r="B43" s="48"/>
      <c r="C43" s="74"/>
      <c r="D43" s="74"/>
      <c r="E43" s="74"/>
      <c r="F43" s="74"/>
      <c r="G43" s="74"/>
    </row>
    <row r="44" spans="1:7" ht="15.75">
      <c r="A44" s="326">
        <v>9</v>
      </c>
      <c r="B44" s="312" t="s">
        <v>13</v>
      </c>
      <c r="C44" s="312"/>
      <c r="D44" s="312"/>
      <c r="E44" s="312"/>
      <c r="F44" s="312"/>
      <c r="G44" s="312"/>
    </row>
    <row r="45" spans="1:2" ht="15.75">
      <c r="A45" s="326"/>
      <c r="B45" s="1" t="s">
        <v>14</v>
      </c>
    </row>
    <row r="46" ht="15.75">
      <c r="A46" s="3"/>
    </row>
    <row r="47" spans="1:5" ht="31.5">
      <c r="A47" s="6" t="s">
        <v>10</v>
      </c>
      <c r="B47" s="6" t="s">
        <v>15</v>
      </c>
      <c r="C47" s="6" t="s">
        <v>16</v>
      </c>
      <c r="D47" s="6" t="s">
        <v>17</v>
      </c>
      <c r="E47" s="6" t="s">
        <v>18</v>
      </c>
    </row>
    <row r="48" spans="1:5" ht="15.75">
      <c r="A48" s="6">
        <v>1</v>
      </c>
      <c r="B48" s="6">
        <v>2</v>
      </c>
      <c r="C48" s="6">
        <v>3</v>
      </c>
      <c r="D48" s="6">
        <v>4</v>
      </c>
      <c r="E48" s="6">
        <v>6</v>
      </c>
    </row>
    <row r="49" spans="1:5" ht="43.5" customHeight="1">
      <c r="A49" s="6" t="s">
        <v>123</v>
      </c>
      <c r="B49" s="27" t="s">
        <v>27</v>
      </c>
      <c r="C49" s="13">
        <f>E70</f>
        <v>4115081.15</v>
      </c>
      <c r="D49" s="13" t="s">
        <v>76</v>
      </c>
      <c r="E49" s="13">
        <f>C49</f>
        <v>4115081.15</v>
      </c>
    </row>
    <row r="50" spans="1:5" ht="45">
      <c r="A50" s="6" t="s">
        <v>124</v>
      </c>
      <c r="B50" s="27" t="s">
        <v>115</v>
      </c>
      <c r="C50" s="13">
        <f>E112</f>
        <v>8812214.74</v>
      </c>
      <c r="D50" s="13" t="s">
        <v>76</v>
      </c>
      <c r="E50" s="13">
        <f>C50</f>
        <v>8812214.74</v>
      </c>
    </row>
    <row r="51" spans="1:5" ht="60">
      <c r="A51" s="6" t="s">
        <v>125</v>
      </c>
      <c r="B51" s="27" t="s">
        <v>269</v>
      </c>
      <c r="C51" s="13">
        <f>G144</f>
        <v>5466721</v>
      </c>
      <c r="D51" s="13" t="s">
        <v>76</v>
      </c>
      <c r="E51" s="13">
        <f>C51</f>
        <v>5466721</v>
      </c>
    </row>
    <row r="52" spans="1:5" ht="30">
      <c r="A52" s="6">
        <v>4</v>
      </c>
      <c r="B52" s="27" t="s">
        <v>339</v>
      </c>
      <c r="C52" s="13">
        <f>E182</f>
        <v>9812.85</v>
      </c>
      <c r="D52" s="13">
        <f>F182</f>
        <v>1206899</v>
      </c>
      <c r="E52" s="13">
        <f>C52+D52</f>
        <v>1216711.85</v>
      </c>
    </row>
    <row r="53" spans="1:5" ht="47.25" customHeight="1">
      <c r="A53" s="6">
        <v>5</v>
      </c>
      <c r="B53" s="27" t="s">
        <v>372</v>
      </c>
      <c r="C53" s="13">
        <v>112050</v>
      </c>
      <c r="D53" s="13">
        <f>F196</f>
        <v>1777.87</v>
      </c>
      <c r="E53" s="13">
        <f>C53+D53</f>
        <v>113827.87</v>
      </c>
    </row>
    <row r="54" spans="1:5" ht="15.75">
      <c r="A54" s="331" t="s">
        <v>110</v>
      </c>
      <c r="B54" s="331"/>
      <c r="C54" s="14">
        <f>SUM(C49:C53)</f>
        <v>18515879.740000002</v>
      </c>
      <c r="D54" s="14">
        <f>SUM(D49:D53)</f>
        <v>1208676.87</v>
      </c>
      <c r="E54" s="14">
        <f>SUM(E49:E53)</f>
        <v>19724556.610000003</v>
      </c>
    </row>
    <row r="55" ht="15.75">
      <c r="A55" s="3"/>
    </row>
    <row r="56" spans="1:7" ht="15.75">
      <c r="A56" s="326">
        <v>10</v>
      </c>
      <c r="B56" s="312" t="s">
        <v>20</v>
      </c>
      <c r="C56" s="312"/>
      <c r="D56" s="312"/>
      <c r="E56" s="312"/>
      <c r="F56" s="312"/>
      <c r="G56" s="312"/>
    </row>
    <row r="57" spans="1:2" ht="15.75">
      <c r="A57" s="326"/>
      <c r="B57" s="1" t="s">
        <v>14</v>
      </c>
    </row>
    <row r="58" ht="15.75">
      <c r="A58" s="3"/>
    </row>
    <row r="59" spans="2:5" ht="31.5">
      <c r="B59" s="6" t="s">
        <v>134</v>
      </c>
      <c r="C59" s="6" t="s">
        <v>16</v>
      </c>
      <c r="D59" s="6" t="s">
        <v>17</v>
      </c>
      <c r="E59" s="6" t="s">
        <v>18</v>
      </c>
    </row>
    <row r="60" spans="2:5" ht="15.75">
      <c r="B60" s="6">
        <v>1</v>
      </c>
      <c r="C60" s="6">
        <v>2</v>
      </c>
      <c r="D60" s="6">
        <v>3</v>
      </c>
      <c r="E60" s="6">
        <v>4</v>
      </c>
    </row>
    <row r="61" spans="2:5" ht="90">
      <c r="B61" s="107" t="s">
        <v>268</v>
      </c>
      <c r="C61" s="59">
        <f>C54</f>
        <v>18515879.740000002</v>
      </c>
      <c r="D61" s="59">
        <f>D54</f>
        <v>1208676.87</v>
      </c>
      <c r="E61" s="81">
        <f>C61+D61</f>
        <v>19724556.610000003</v>
      </c>
    </row>
    <row r="62" spans="2:5" s="19" customFormat="1" ht="15.75">
      <c r="B62" s="17" t="s">
        <v>18</v>
      </c>
      <c r="C62" s="14">
        <f>C61</f>
        <v>18515879.740000002</v>
      </c>
      <c r="D62" s="14">
        <f>D61</f>
        <v>1208676.87</v>
      </c>
      <c r="E62" s="14">
        <f>E61</f>
        <v>19724556.610000003</v>
      </c>
    </row>
    <row r="63" ht="15.75">
      <c r="A63" s="3"/>
    </row>
    <row r="64" spans="1:7" ht="15.75">
      <c r="A64" s="2">
        <v>11</v>
      </c>
      <c r="B64" s="312" t="s">
        <v>136</v>
      </c>
      <c r="C64" s="312"/>
      <c r="D64" s="312"/>
      <c r="E64" s="312"/>
      <c r="F64" s="312"/>
      <c r="G64" s="312"/>
    </row>
    <row r="65" ht="15.75">
      <c r="A65" s="3"/>
    </row>
    <row r="66" spans="1:7" ht="46.5" customHeight="1">
      <c r="A66" s="6" t="s">
        <v>10</v>
      </c>
      <c r="B66" s="6" t="s">
        <v>137</v>
      </c>
      <c r="C66" s="6" t="s">
        <v>138</v>
      </c>
      <c r="D66" s="6" t="s">
        <v>139</v>
      </c>
      <c r="E66" s="6" t="s">
        <v>16</v>
      </c>
      <c r="F66" s="6" t="s">
        <v>17</v>
      </c>
      <c r="G66" s="6" t="s">
        <v>18</v>
      </c>
    </row>
    <row r="67" spans="1:7" ht="15.75">
      <c r="A67" s="6">
        <v>1</v>
      </c>
      <c r="B67" s="6">
        <v>2</v>
      </c>
      <c r="C67" s="6">
        <v>3</v>
      </c>
      <c r="D67" s="6">
        <v>4</v>
      </c>
      <c r="E67" s="6">
        <v>5</v>
      </c>
      <c r="F67" s="6">
        <v>6</v>
      </c>
      <c r="G67" s="6">
        <v>7</v>
      </c>
    </row>
    <row r="68" spans="1:7" ht="15.75" customHeight="1">
      <c r="A68" s="168" t="s">
        <v>123</v>
      </c>
      <c r="B68" s="343" t="s">
        <v>98</v>
      </c>
      <c r="C68" s="343"/>
      <c r="D68" s="343"/>
      <c r="E68" s="343"/>
      <c r="F68" s="343"/>
      <c r="G68" s="343"/>
    </row>
    <row r="69" spans="1:7" ht="15.75" customHeight="1">
      <c r="A69" s="168"/>
      <c r="B69" s="169" t="s">
        <v>140</v>
      </c>
      <c r="C69" s="170"/>
      <c r="D69" s="170"/>
      <c r="E69" s="168"/>
      <c r="F69" s="168"/>
      <c r="G69" s="168"/>
    </row>
    <row r="70" spans="1:8" ht="33.75" customHeight="1">
      <c r="A70" s="168"/>
      <c r="B70" s="171" t="s">
        <v>114</v>
      </c>
      <c r="C70" s="172" t="s">
        <v>63</v>
      </c>
      <c r="D70" s="172" t="s">
        <v>2</v>
      </c>
      <c r="E70" s="196">
        <f>3004295+84000+70000+156726-423037+1232910-9812.85</f>
        <v>4115081.15</v>
      </c>
      <c r="F70" s="173" t="s">
        <v>76</v>
      </c>
      <c r="G70" s="184">
        <f>E70</f>
        <v>4115081.15</v>
      </c>
      <c r="H70" s="64"/>
    </row>
    <row r="71" spans="1:9" ht="15" customHeight="1">
      <c r="A71" s="168"/>
      <c r="B71" s="174" t="s">
        <v>183</v>
      </c>
      <c r="C71" s="175" t="s">
        <v>181</v>
      </c>
      <c r="D71" s="175" t="s">
        <v>53</v>
      </c>
      <c r="E71" s="176">
        <v>2</v>
      </c>
      <c r="F71" s="168" t="s">
        <v>76</v>
      </c>
      <c r="G71" s="177">
        <f>E71</f>
        <v>2</v>
      </c>
      <c r="I71" s="76"/>
    </row>
    <row r="72" spans="1:8" ht="29.25" customHeight="1">
      <c r="A72" s="168"/>
      <c r="B72" s="178" t="s">
        <v>184</v>
      </c>
      <c r="C72" s="175" t="s">
        <v>181</v>
      </c>
      <c r="D72" s="175" t="s">
        <v>53</v>
      </c>
      <c r="E72" s="176">
        <v>12</v>
      </c>
      <c r="F72" s="168" t="s">
        <v>76</v>
      </c>
      <c r="G72" s="177">
        <f>E72</f>
        <v>12</v>
      </c>
      <c r="H72" s="76"/>
    </row>
    <row r="73" spans="1:7" ht="29.25" customHeight="1">
      <c r="A73" s="168"/>
      <c r="B73" s="178" t="s">
        <v>185</v>
      </c>
      <c r="C73" s="175" t="s">
        <v>181</v>
      </c>
      <c r="D73" s="175" t="s">
        <v>49</v>
      </c>
      <c r="E73" s="179">
        <v>1.75</v>
      </c>
      <c r="F73" s="168" t="s">
        <v>76</v>
      </c>
      <c r="G73" s="177">
        <f>E73</f>
        <v>1.75</v>
      </c>
    </row>
    <row r="74" spans="1:7" ht="13.5" customHeight="1">
      <c r="A74" s="168"/>
      <c r="B74" s="180" t="s">
        <v>247</v>
      </c>
      <c r="C74" s="175" t="s">
        <v>181</v>
      </c>
      <c r="D74" s="175" t="s">
        <v>49</v>
      </c>
      <c r="E74" s="179">
        <v>1</v>
      </c>
      <c r="F74" s="168" t="s">
        <v>76</v>
      </c>
      <c r="G74" s="177">
        <f>E74</f>
        <v>1</v>
      </c>
    </row>
    <row r="75" spans="1:7" ht="13.5" customHeight="1">
      <c r="A75" s="168"/>
      <c r="B75" s="180" t="s">
        <v>246</v>
      </c>
      <c r="C75" s="175" t="s">
        <v>181</v>
      </c>
      <c r="D75" s="175" t="s">
        <v>49</v>
      </c>
      <c r="E75" s="179">
        <v>0.75</v>
      </c>
      <c r="F75" s="168" t="s">
        <v>76</v>
      </c>
      <c r="G75" s="177"/>
    </row>
    <row r="76" spans="1:7" ht="15.75" customHeight="1">
      <c r="A76" s="168"/>
      <c r="B76" s="174" t="s">
        <v>182</v>
      </c>
      <c r="C76" s="175" t="s">
        <v>181</v>
      </c>
      <c r="D76" s="175" t="s">
        <v>49</v>
      </c>
      <c r="E76" s="179">
        <v>0.5</v>
      </c>
      <c r="F76" s="168" t="s">
        <v>76</v>
      </c>
      <c r="G76" s="177">
        <f>E76</f>
        <v>0.5</v>
      </c>
    </row>
    <row r="77" spans="1:7" ht="15.75" customHeight="1">
      <c r="A77" s="168"/>
      <c r="B77" s="180" t="s">
        <v>247</v>
      </c>
      <c r="C77" s="175" t="s">
        <v>181</v>
      </c>
      <c r="D77" s="175" t="s">
        <v>49</v>
      </c>
      <c r="E77" s="179">
        <v>0.5</v>
      </c>
      <c r="F77" s="168" t="s">
        <v>76</v>
      </c>
      <c r="G77" s="177">
        <f>E77</f>
        <v>0.5</v>
      </c>
    </row>
    <row r="78" spans="1:7" ht="15" customHeight="1">
      <c r="A78" s="168"/>
      <c r="B78" s="181" t="s">
        <v>141</v>
      </c>
      <c r="C78" s="175"/>
      <c r="D78" s="175"/>
      <c r="E78" s="176"/>
      <c r="F78" s="168"/>
      <c r="G78" s="177"/>
    </row>
    <row r="79" spans="1:7" ht="21" customHeight="1">
      <c r="A79" s="168"/>
      <c r="B79" s="171" t="s">
        <v>180</v>
      </c>
      <c r="C79" s="182" t="s">
        <v>181</v>
      </c>
      <c r="D79" s="182" t="s">
        <v>53</v>
      </c>
      <c r="E79" s="183">
        <v>1</v>
      </c>
      <c r="F79" s="168" t="s">
        <v>76</v>
      </c>
      <c r="G79" s="184">
        <f aca="true" t="shared" si="0" ref="G79:G92">E79</f>
        <v>1</v>
      </c>
    </row>
    <row r="80" spans="1:7" ht="28.5" customHeight="1">
      <c r="A80" s="168"/>
      <c r="B80" s="185" t="s">
        <v>259</v>
      </c>
      <c r="C80" s="175" t="s">
        <v>181</v>
      </c>
      <c r="D80" s="175" t="s">
        <v>49</v>
      </c>
      <c r="E80" s="186">
        <f>E81+E82</f>
        <v>53.25</v>
      </c>
      <c r="F80" s="176" t="s">
        <v>76</v>
      </c>
      <c r="G80" s="187">
        <f t="shared" si="0"/>
        <v>53.25</v>
      </c>
    </row>
    <row r="81" spans="1:7" ht="15" customHeight="1">
      <c r="A81" s="168"/>
      <c r="B81" s="180" t="s">
        <v>247</v>
      </c>
      <c r="C81" s="175" t="s">
        <v>181</v>
      </c>
      <c r="D81" s="175" t="s">
        <v>49</v>
      </c>
      <c r="E81" s="188">
        <f>32+9.5</f>
        <v>41.5</v>
      </c>
      <c r="F81" s="176" t="s">
        <v>76</v>
      </c>
      <c r="G81" s="189">
        <f t="shared" si="0"/>
        <v>41.5</v>
      </c>
    </row>
    <row r="82" spans="1:7" ht="15" customHeight="1">
      <c r="A82" s="168"/>
      <c r="B82" s="180" t="s">
        <v>246</v>
      </c>
      <c r="C82" s="175" t="s">
        <v>181</v>
      </c>
      <c r="D82" s="175" t="s">
        <v>49</v>
      </c>
      <c r="E82" s="188">
        <f>8.5+3.25</f>
        <v>11.75</v>
      </c>
      <c r="F82" s="176" t="s">
        <v>76</v>
      </c>
      <c r="G82" s="189">
        <f t="shared" si="0"/>
        <v>11.75</v>
      </c>
    </row>
    <row r="83" spans="1:7" ht="15" customHeight="1">
      <c r="A83" s="168"/>
      <c r="B83" s="190" t="s">
        <v>260</v>
      </c>
      <c r="C83" s="175" t="s">
        <v>181</v>
      </c>
      <c r="D83" s="175" t="s">
        <v>49</v>
      </c>
      <c r="E83" s="191">
        <f>E84+E85</f>
        <v>9.5</v>
      </c>
      <c r="F83" s="168" t="s">
        <v>76</v>
      </c>
      <c r="G83" s="187">
        <f t="shared" si="0"/>
        <v>9.5</v>
      </c>
    </row>
    <row r="84" spans="1:7" ht="15" customHeight="1">
      <c r="A84" s="168"/>
      <c r="B84" s="180" t="s">
        <v>247</v>
      </c>
      <c r="C84" s="175" t="s">
        <v>181</v>
      </c>
      <c r="D84" s="175" t="s">
        <v>49</v>
      </c>
      <c r="E84" s="188">
        <f>3.5+1.5</f>
        <v>5</v>
      </c>
      <c r="F84" s="168" t="s">
        <v>76</v>
      </c>
      <c r="G84" s="189">
        <f t="shared" si="0"/>
        <v>5</v>
      </c>
    </row>
    <row r="85" spans="1:7" ht="15" customHeight="1">
      <c r="A85" s="168"/>
      <c r="B85" s="180" t="s">
        <v>246</v>
      </c>
      <c r="C85" s="175" t="s">
        <v>181</v>
      </c>
      <c r="D85" s="175" t="s">
        <v>49</v>
      </c>
      <c r="E85" s="188">
        <f>10*35%+1</f>
        <v>4.5</v>
      </c>
      <c r="F85" s="168" t="s">
        <v>76</v>
      </c>
      <c r="G85" s="189">
        <f t="shared" si="0"/>
        <v>4.5</v>
      </c>
    </row>
    <row r="86" spans="1:7" ht="22.5" customHeight="1">
      <c r="A86" s="192"/>
      <c r="B86" s="174" t="s">
        <v>186</v>
      </c>
      <c r="C86" s="175" t="s">
        <v>147</v>
      </c>
      <c r="D86" s="175" t="s">
        <v>329</v>
      </c>
      <c r="E86" s="193">
        <f>205.4*0.75</f>
        <v>154.05</v>
      </c>
      <c r="F86" s="168" t="s">
        <v>76</v>
      </c>
      <c r="G86" s="194">
        <f t="shared" si="0"/>
        <v>154.05</v>
      </c>
    </row>
    <row r="87" spans="1:7" ht="13.5" customHeight="1">
      <c r="A87" s="192"/>
      <c r="B87" s="180" t="s">
        <v>247</v>
      </c>
      <c r="C87" s="175" t="s">
        <v>181</v>
      </c>
      <c r="D87" s="175" t="s">
        <v>329</v>
      </c>
      <c r="E87" s="193">
        <f>119.1*0.75</f>
        <v>89.32499999999999</v>
      </c>
      <c r="F87" s="168" t="s">
        <v>76</v>
      </c>
      <c r="G87" s="194">
        <f t="shared" si="0"/>
        <v>89.32499999999999</v>
      </c>
    </row>
    <row r="88" spans="1:7" ht="12" customHeight="1">
      <c r="A88" s="192"/>
      <c r="B88" s="180" t="s">
        <v>246</v>
      </c>
      <c r="C88" s="175" t="s">
        <v>181</v>
      </c>
      <c r="D88" s="175" t="s">
        <v>329</v>
      </c>
      <c r="E88" s="193">
        <f>E86-E87</f>
        <v>64.72500000000002</v>
      </c>
      <c r="F88" s="168" t="s">
        <v>76</v>
      </c>
      <c r="G88" s="194">
        <f t="shared" si="0"/>
        <v>64.72500000000002</v>
      </c>
    </row>
    <row r="89" spans="1:7" ht="28.5" customHeight="1">
      <c r="A89" s="192"/>
      <c r="B89" s="174" t="s">
        <v>187</v>
      </c>
      <c r="C89" s="175" t="s">
        <v>147</v>
      </c>
      <c r="D89" s="175" t="s">
        <v>329</v>
      </c>
      <c r="E89" s="195">
        <v>3.8</v>
      </c>
      <c r="F89" s="168" t="s">
        <v>76</v>
      </c>
      <c r="G89" s="194">
        <f t="shared" si="0"/>
        <v>3.8</v>
      </c>
    </row>
    <row r="90" spans="1:7" ht="29.25" customHeight="1">
      <c r="A90" s="192"/>
      <c r="B90" s="174" t="s">
        <v>188</v>
      </c>
      <c r="C90" s="175" t="s">
        <v>48</v>
      </c>
      <c r="D90" s="175" t="s">
        <v>329</v>
      </c>
      <c r="E90" s="196">
        <f>345*3</f>
        <v>1035</v>
      </c>
      <c r="F90" s="168" t="s">
        <v>76</v>
      </c>
      <c r="G90" s="177">
        <f t="shared" si="0"/>
        <v>1035</v>
      </c>
    </row>
    <row r="91" spans="1:7" ht="15" customHeight="1">
      <c r="A91" s="192"/>
      <c r="B91" s="180" t="s">
        <v>247</v>
      </c>
      <c r="C91" s="175" t="s">
        <v>48</v>
      </c>
      <c r="D91" s="175" t="s">
        <v>329</v>
      </c>
      <c r="E91" s="196">
        <v>786</v>
      </c>
      <c r="F91" s="168" t="s">
        <v>76</v>
      </c>
      <c r="G91" s="177">
        <f t="shared" si="0"/>
        <v>786</v>
      </c>
    </row>
    <row r="92" spans="1:7" ht="19.5" customHeight="1">
      <c r="A92" s="192"/>
      <c r="B92" s="180" t="s">
        <v>246</v>
      </c>
      <c r="C92" s="175" t="s">
        <v>48</v>
      </c>
      <c r="D92" s="175" t="s">
        <v>329</v>
      </c>
      <c r="E92" s="196">
        <f>E90-E91</f>
        <v>249</v>
      </c>
      <c r="F92" s="168" t="s">
        <v>76</v>
      </c>
      <c r="G92" s="177">
        <f t="shared" si="0"/>
        <v>249</v>
      </c>
    </row>
    <row r="93" spans="1:7" ht="15.75">
      <c r="A93" s="168"/>
      <c r="B93" s="197" t="s">
        <v>142</v>
      </c>
      <c r="C93" s="182"/>
      <c r="D93" s="182"/>
      <c r="E93" s="168"/>
      <c r="F93" s="168"/>
      <c r="G93" s="194"/>
    </row>
    <row r="94" spans="1:7" ht="31.5">
      <c r="A94" s="168"/>
      <c r="B94" s="198" t="s">
        <v>261</v>
      </c>
      <c r="C94" s="199" t="s">
        <v>63</v>
      </c>
      <c r="D94" s="199" t="s">
        <v>54</v>
      </c>
      <c r="E94" s="200">
        <f>E70/E80/12</f>
        <v>6439.876604068857</v>
      </c>
      <c r="F94" s="168" t="s">
        <v>76</v>
      </c>
      <c r="G94" s="201">
        <f aca="true" t="shared" si="1" ref="G94:G103">E94</f>
        <v>6439.876604068857</v>
      </c>
    </row>
    <row r="95" spans="1:7" ht="15.75">
      <c r="A95" s="168"/>
      <c r="B95" s="202" t="s">
        <v>247</v>
      </c>
      <c r="C95" s="199" t="s">
        <v>63</v>
      </c>
      <c r="D95" s="199" t="s">
        <v>54</v>
      </c>
      <c r="E95" s="203">
        <f>E94</f>
        <v>6439.876604068857</v>
      </c>
      <c r="F95" s="168" t="s">
        <v>76</v>
      </c>
      <c r="G95" s="204">
        <f t="shared" si="1"/>
        <v>6439.876604068857</v>
      </c>
    </row>
    <row r="96" spans="1:7" ht="15.75">
      <c r="A96" s="168"/>
      <c r="B96" s="202" t="s">
        <v>246</v>
      </c>
      <c r="C96" s="199" t="s">
        <v>63</v>
      </c>
      <c r="D96" s="199" t="s">
        <v>54</v>
      </c>
      <c r="E96" s="203">
        <f>E95</f>
        <v>6439.876604068857</v>
      </c>
      <c r="F96" s="168" t="s">
        <v>76</v>
      </c>
      <c r="G96" s="204">
        <f t="shared" si="1"/>
        <v>6439.876604068857</v>
      </c>
    </row>
    <row r="97" spans="1:7" ht="15.75">
      <c r="A97" s="168"/>
      <c r="B97" s="185" t="s">
        <v>260</v>
      </c>
      <c r="C97" s="199" t="s">
        <v>63</v>
      </c>
      <c r="D97" s="199" t="s">
        <v>54</v>
      </c>
      <c r="E97" s="205">
        <v>7522.4</v>
      </c>
      <c r="F97" s="168" t="s">
        <v>76</v>
      </c>
      <c r="G97" s="201">
        <f t="shared" si="1"/>
        <v>7522.4</v>
      </c>
    </row>
    <row r="98" spans="1:7" ht="15.75">
      <c r="A98" s="168"/>
      <c r="B98" s="202" t="s">
        <v>247</v>
      </c>
      <c r="C98" s="199" t="s">
        <v>63</v>
      </c>
      <c r="D98" s="199" t="s">
        <v>54</v>
      </c>
      <c r="E98" s="206">
        <f>6165.9+1356.5</f>
        <v>7522.4</v>
      </c>
      <c r="F98" s="168" t="s">
        <v>76</v>
      </c>
      <c r="G98" s="204">
        <f t="shared" si="1"/>
        <v>7522.4</v>
      </c>
    </row>
    <row r="99" spans="1:7" ht="15.75">
      <c r="A99" s="168"/>
      <c r="B99" s="202" t="s">
        <v>246</v>
      </c>
      <c r="C99" s="199" t="s">
        <v>63</v>
      </c>
      <c r="D99" s="199" t="s">
        <v>54</v>
      </c>
      <c r="E99" s="206">
        <v>7522.4</v>
      </c>
      <c r="F99" s="168" t="s">
        <v>76</v>
      </c>
      <c r="G99" s="204">
        <f t="shared" si="1"/>
        <v>7522.4</v>
      </c>
    </row>
    <row r="100" spans="1:7" s="151" customFormat="1" ht="15.75" customHeight="1">
      <c r="A100" s="168"/>
      <c r="B100" s="174" t="s">
        <v>189</v>
      </c>
      <c r="C100" s="182" t="s">
        <v>63</v>
      </c>
      <c r="D100" s="182" t="s">
        <v>54</v>
      </c>
      <c r="E100" s="207">
        <f>E70/E86/1000/4</f>
        <v>6.678158308990587</v>
      </c>
      <c r="F100" s="168" t="s">
        <v>76</v>
      </c>
      <c r="G100" s="204">
        <f t="shared" si="1"/>
        <v>6.678158308990587</v>
      </c>
    </row>
    <row r="101" spans="1:7" s="151" customFormat="1" ht="15.75" customHeight="1">
      <c r="A101" s="168"/>
      <c r="B101" s="172" t="s">
        <v>190</v>
      </c>
      <c r="C101" s="182" t="s">
        <v>48</v>
      </c>
      <c r="D101" s="182" t="s">
        <v>54</v>
      </c>
      <c r="E101" s="208">
        <f>(2120/4)*3</f>
        <v>1590</v>
      </c>
      <c r="F101" s="168" t="s">
        <v>76</v>
      </c>
      <c r="G101" s="194">
        <f t="shared" si="1"/>
        <v>1590</v>
      </c>
    </row>
    <row r="102" spans="1:7" s="151" customFormat="1" ht="15.75" customHeight="1">
      <c r="A102" s="168"/>
      <c r="B102" s="202" t="s">
        <v>247</v>
      </c>
      <c r="C102" s="182" t="s">
        <v>48</v>
      </c>
      <c r="D102" s="182" t="s">
        <v>54</v>
      </c>
      <c r="E102" s="208">
        <v>345</v>
      </c>
      <c r="F102" s="168" t="s">
        <v>76</v>
      </c>
      <c r="G102" s="194">
        <f t="shared" si="1"/>
        <v>345</v>
      </c>
    </row>
    <row r="103" spans="1:7" s="151" customFormat="1" ht="15.75" customHeight="1">
      <c r="A103" s="168"/>
      <c r="B103" s="202" t="s">
        <v>246</v>
      </c>
      <c r="C103" s="182" t="s">
        <v>48</v>
      </c>
      <c r="D103" s="182" t="s">
        <v>54</v>
      </c>
      <c r="E103" s="208">
        <f>E101-E102</f>
        <v>1245</v>
      </c>
      <c r="F103" s="168" t="s">
        <v>76</v>
      </c>
      <c r="G103" s="194">
        <f t="shared" si="1"/>
        <v>1245</v>
      </c>
    </row>
    <row r="104" spans="1:7" ht="15.75">
      <c r="A104" s="168"/>
      <c r="B104" s="197" t="s">
        <v>143</v>
      </c>
      <c r="C104" s="182"/>
      <c r="D104" s="182"/>
      <c r="E104" s="168"/>
      <c r="F104" s="168"/>
      <c r="G104" s="177"/>
    </row>
    <row r="105" spans="1:7" ht="15.75">
      <c r="A105" s="168"/>
      <c r="B105" s="172" t="s">
        <v>262</v>
      </c>
      <c r="C105" s="182" t="s">
        <v>55</v>
      </c>
      <c r="D105" s="182" t="s">
        <v>54</v>
      </c>
      <c r="E105" s="168">
        <v>100</v>
      </c>
      <c r="F105" s="168" t="s">
        <v>76</v>
      </c>
      <c r="G105" s="177">
        <f>E105</f>
        <v>100</v>
      </c>
    </row>
    <row r="106" spans="1:7" s="151" customFormat="1" ht="30">
      <c r="A106" s="192"/>
      <c r="B106" s="172" t="s">
        <v>191</v>
      </c>
      <c r="C106" s="182" t="s">
        <v>55</v>
      </c>
      <c r="D106" s="182" t="s">
        <v>54</v>
      </c>
      <c r="E106" s="168">
        <v>57.7</v>
      </c>
      <c r="F106" s="168" t="s">
        <v>76</v>
      </c>
      <c r="G106" s="194">
        <f>E106</f>
        <v>57.7</v>
      </c>
    </row>
    <row r="107" spans="1:7" s="151" customFormat="1" ht="45">
      <c r="A107" s="192"/>
      <c r="B107" s="172" t="s">
        <v>192</v>
      </c>
      <c r="C107" s="182" t="s">
        <v>55</v>
      </c>
      <c r="D107" s="182" t="s">
        <v>54</v>
      </c>
      <c r="E107" s="168">
        <v>70.1</v>
      </c>
      <c r="F107" s="168" t="s">
        <v>76</v>
      </c>
      <c r="G107" s="194">
        <f>E107</f>
        <v>70.1</v>
      </c>
    </row>
    <row r="108" spans="1:7" s="151" customFormat="1" ht="30">
      <c r="A108" s="209"/>
      <c r="B108" s="210" t="s">
        <v>193</v>
      </c>
      <c r="C108" s="211" t="s">
        <v>55</v>
      </c>
      <c r="D108" s="4" t="s">
        <v>54</v>
      </c>
      <c r="E108" s="212">
        <v>2.2</v>
      </c>
      <c r="F108" s="168" t="s">
        <v>76</v>
      </c>
      <c r="G108" s="194">
        <f>E108</f>
        <v>2.2</v>
      </c>
    </row>
    <row r="109" spans="1:7" ht="15.75">
      <c r="A109" s="192"/>
      <c r="B109" s="172"/>
      <c r="C109" s="182"/>
      <c r="D109" s="182"/>
      <c r="E109" s="168"/>
      <c r="F109" s="168"/>
      <c r="G109" s="177"/>
    </row>
    <row r="110" spans="1:7" ht="15.75" customHeight="1">
      <c r="A110" s="168" t="s">
        <v>124</v>
      </c>
      <c r="B110" s="344" t="s">
        <v>179</v>
      </c>
      <c r="C110" s="344"/>
      <c r="D110" s="344"/>
      <c r="E110" s="344"/>
      <c r="F110" s="344"/>
      <c r="G110" s="344"/>
    </row>
    <row r="111" spans="1:7" ht="15.75" customHeight="1">
      <c r="A111" s="168"/>
      <c r="B111" s="197" t="s">
        <v>140</v>
      </c>
      <c r="C111" s="182"/>
      <c r="D111" s="182"/>
      <c r="E111" s="168"/>
      <c r="F111" s="168"/>
      <c r="G111" s="177"/>
    </row>
    <row r="112" spans="1:8" ht="33.75" customHeight="1">
      <c r="A112" s="168"/>
      <c r="B112" s="171" t="s">
        <v>114</v>
      </c>
      <c r="C112" s="172" t="s">
        <v>63</v>
      </c>
      <c r="D112" s="172" t="s">
        <v>2</v>
      </c>
      <c r="E112" s="247">
        <f>5579405+351696.94+156000+130000+291062.67-785639.87+2289690+800000</f>
        <v>8812214.74</v>
      </c>
      <c r="F112" s="173" t="s">
        <v>76</v>
      </c>
      <c r="G112" s="204">
        <f>E112</f>
        <v>8812214.74</v>
      </c>
      <c r="H112" s="64"/>
    </row>
    <row r="113" spans="1:7" ht="30" customHeight="1">
      <c r="A113" s="168"/>
      <c r="B113" s="172" t="s">
        <v>0</v>
      </c>
      <c r="C113" s="182" t="s">
        <v>181</v>
      </c>
      <c r="D113" s="182" t="s">
        <v>54</v>
      </c>
      <c r="E113" s="213">
        <f>201/2</f>
        <v>100.5</v>
      </c>
      <c r="F113" s="173" t="s">
        <v>76</v>
      </c>
      <c r="G113" s="177">
        <f>E113</f>
        <v>100.5</v>
      </c>
    </row>
    <row r="114" spans="1:7" ht="15.75" customHeight="1">
      <c r="A114" s="168"/>
      <c r="B114" s="197" t="s">
        <v>141</v>
      </c>
      <c r="C114" s="182"/>
      <c r="D114" s="182"/>
      <c r="E114" s="176"/>
      <c r="F114" s="176"/>
      <c r="G114" s="177"/>
    </row>
    <row r="115" spans="1:7" ht="31.5" customHeight="1">
      <c r="A115" s="168"/>
      <c r="B115" s="172" t="s">
        <v>180</v>
      </c>
      <c r="C115" s="182" t="s">
        <v>181</v>
      </c>
      <c r="D115" s="182" t="s">
        <v>53</v>
      </c>
      <c r="E115" s="214">
        <v>1</v>
      </c>
      <c r="F115" s="168" t="s">
        <v>76</v>
      </c>
      <c r="G115" s="177">
        <f aca="true" t="shared" si="2" ref="G115:G125">E115</f>
        <v>1</v>
      </c>
    </row>
    <row r="116" spans="1:7" ht="27.75" customHeight="1">
      <c r="A116" s="168"/>
      <c r="B116" s="172" t="s">
        <v>259</v>
      </c>
      <c r="C116" s="182" t="s">
        <v>181</v>
      </c>
      <c r="D116" s="182" t="s">
        <v>49</v>
      </c>
      <c r="E116" s="186">
        <f>E117+E118</f>
        <v>99.75</v>
      </c>
      <c r="F116" s="176" t="s">
        <v>76</v>
      </c>
      <c r="G116" s="215">
        <f t="shared" si="2"/>
        <v>99.75</v>
      </c>
    </row>
    <row r="117" spans="1:7" ht="15.75" customHeight="1">
      <c r="A117" s="168"/>
      <c r="B117" s="216" t="s">
        <v>247</v>
      </c>
      <c r="C117" s="182" t="s">
        <v>181</v>
      </c>
      <c r="D117" s="182" t="s">
        <v>49</v>
      </c>
      <c r="E117" s="188">
        <f>60.5+20.5</f>
        <v>81</v>
      </c>
      <c r="F117" s="176" t="s">
        <v>76</v>
      </c>
      <c r="G117" s="194">
        <f t="shared" si="2"/>
        <v>81</v>
      </c>
    </row>
    <row r="118" spans="1:7" ht="15.75" customHeight="1">
      <c r="A118" s="168"/>
      <c r="B118" s="216" t="s">
        <v>246</v>
      </c>
      <c r="C118" s="182" t="s">
        <v>181</v>
      </c>
      <c r="D118" s="182" t="s">
        <v>49</v>
      </c>
      <c r="E118" s="188">
        <f>15.5+3.25</f>
        <v>18.75</v>
      </c>
      <c r="F118" s="176" t="s">
        <v>76</v>
      </c>
      <c r="G118" s="194">
        <f t="shared" si="2"/>
        <v>18.75</v>
      </c>
    </row>
    <row r="119" spans="1:7" ht="15.75" customHeight="1">
      <c r="A119" s="168"/>
      <c r="B119" s="172" t="s">
        <v>260</v>
      </c>
      <c r="C119" s="182" t="s">
        <v>181</v>
      </c>
      <c r="D119" s="182" t="s">
        <v>49</v>
      </c>
      <c r="E119" s="217">
        <f>E120+E121</f>
        <v>18.25</v>
      </c>
      <c r="F119" s="176" t="s">
        <v>76</v>
      </c>
      <c r="G119" s="201">
        <f t="shared" si="2"/>
        <v>18.25</v>
      </c>
    </row>
    <row r="120" spans="1:7" ht="15.75" customHeight="1">
      <c r="A120" s="168"/>
      <c r="B120" s="216" t="s">
        <v>247</v>
      </c>
      <c r="C120" s="182" t="s">
        <v>181</v>
      </c>
      <c r="D120" s="182" t="s">
        <v>49</v>
      </c>
      <c r="E120" s="218">
        <f>7+2</f>
        <v>9</v>
      </c>
      <c r="F120" s="176" t="s">
        <v>76</v>
      </c>
      <c r="G120" s="194">
        <f t="shared" si="2"/>
        <v>9</v>
      </c>
    </row>
    <row r="121" spans="1:7" ht="15.75" customHeight="1">
      <c r="A121" s="168"/>
      <c r="B121" s="216" t="s">
        <v>246</v>
      </c>
      <c r="C121" s="182" t="s">
        <v>181</v>
      </c>
      <c r="D121" s="182" t="s">
        <v>49</v>
      </c>
      <c r="E121" s="219">
        <f>6.75+2.5</f>
        <v>9.25</v>
      </c>
      <c r="F121" s="176" t="s">
        <v>76</v>
      </c>
      <c r="G121" s="204">
        <f t="shared" si="2"/>
        <v>9.25</v>
      </c>
    </row>
    <row r="122" spans="1:7" ht="35.25" customHeight="1">
      <c r="A122" s="220"/>
      <c r="B122" s="221" t="s">
        <v>1</v>
      </c>
      <c r="C122" s="248" t="s">
        <v>147</v>
      </c>
      <c r="D122" s="222" t="s">
        <v>54</v>
      </c>
      <c r="E122" s="249">
        <f>34.2</f>
        <v>34.2</v>
      </c>
      <c r="F122" s="176" t="s">
        <v>76</v>
      </c>
      <c r="G122" s="250">
        <f t="shared" si="2"/>
        <v>34.2</v>
      </c>
    </row>
    <row r="123" spans="1:7" ht="31.5" customHeight="1">
      <c r="A123" s="220"/>
      <c r="B123" s="221" t="s">
        <v>211</v>
      </c>
      <c r="C123" s="248" t="s">
        <v>48</v>
      </c>
      <c r="D123" s="222" t="s">
        <v>54</v>
      </c>
      <c r="E123" s="251">
        <f>4821*0.75</f>
        <v>3615.75</v>
      </c>
      <c r="F123" s="176" t="s">
        <v>76</v>
      </c>
      <c r="G123" s="252">
        <f t="shared" si="2"/>
        <v>3615.75</v>
      </c>
    </row>
    <row r="124" spans="1:7" ht="15.75" customHeight="1">
      <c r="A124" s="220"/>
      <c r="B124" s="202" t="s">
        <v>247</v>
      </c>
      <c r="C124" s="248" t="s">
        <v>48</v>
      </c>
      <c r="D124" s="222" t="s">
        <v>54</v>
      </c>
      <c r="E124" s="251">
        <v>644</v>
      </c>
      <c r="F124" s="176" t="s">
        <v>76</v>
      </c>
      <c r="G124" s="252">
        <f t="shared" si="2"/>
        <v>644</v>
      </c>
    </row>
    <row r="125" spans="1:7" ht="15.75" customHeight="1">
      <c r="A125" s="220"/>
      <c r="B125" s="202" t="s">
        <v>246</v>
      </c>
      <c r="C125" s="248" t="s">
        <v>48</v>
      </c>
      <c r="D125" s="222" t="s">
        <v>54</v>
      </c>
      <c r="E125" s="251">
        <f>E123-E124</f>
        <v>2971.75</v>
      </c>
      <c r="F125" s="176" t="s">
        <v>76</v>
      </c>
      <c r="G125" s="252">
        <f t="shared" si="2"/>
        <v>2971.75</v>
      </c>
    </row>
    <row r="126" spans="1:7" ht="15.75" customHeight="1">
      <c r="A126" s="168"/>
      <c r="B126" s="197" t="s">
        <v>142</v>
      </c>
      <c r="C126" s="182"/>
      <c r="D126" s="182"/>
      <c r="E126" s="168"/>
      <c r="F126" s="168"/>
      <c r="G126" s="194"/>
    </row>
    <row r="127" spans="1:7" ht="31.5" customHeight="1">
      <c r="A127" s="168"/>
      <c r="B127" s="198" t="s">
        <v>261</v>
      </c>
      <c r="C127" s="199" t="s">
        <v>63</v>
      </c>
      <c r="D127" s="199" t="s">
        <v>54</v>
      </c>
      <c r="E127" s="200">
        <f>(5579405+2289690+800000)/E116/12</f>
        <v>7242.35171261487</v>
      </c>
      <c r="F127" s="168" t="s">
        <v>76</v>
      </c>
      <c r="G127" s="201">
        <f aca="true" t="shared" si="3" ref="G127:G135">E127</f>
        <v>7242.35171261487</v>
      </c>
    </row>
    <row r="128" spans="1:7" ht="15.75" customHeight="1">
      <c r="A128" s="168"/>
      <c r="B128" s="202" t="s">
        <v>247</v>
      </c>
      <c r="C128" s="199" t="s">
        <v>63</v>
      </c>
      <c r="D128" s="199" t="s">
        <v>54</v>
      </c>
      <c r="E128" s="223">
        <f>E127</f>
        <v>7242.35171261487</v>
      </c>
      <c r="F128" s="168" t="s">
        <v>76</v>
      </c>
      <c r="G128" s="204">
        <f t="shared" si="3"/>
        <v>7242.35171261487</v>
      </c>
    </row>
    <row r="129" spans="1:7" ht="15.75" customHeight="1">
      <c r="A129" s="168"/>
      <c r="B129" s="202" t="s">
        <v>246</v>
      </c>
      <c r="C129" s="199" t="s">
        <v>63</v>
      </c>
      <c r="D129" s="199" t="s">
        <v>54</v>
      </c>
      <c r="E129" s="223">
        <f>E127</f>
        <v>7242.35171261487</v>
      </c>
      <c r="F129" s="168" t="s">
        <v>76</v>
      </c>
      <c r="G129" s="204">
        <f t="shared" si="3"/>
        <v>7242.35171261487</v>
      </c>
    </row>
    <row r="130" spans="1:7" ht="15.75" customHeight="1">
      <c r="A130" s="168"/>
      <c r="B130" s="185" t="s">
        <v>260</v>
      </c>
      <c r="C130" s="199" t="s">
        <v>63</v>
      </c>
      <c r="D130" s="199" t="s">
        <v>54</v>
      </c>
      <c r="E130" s="200">
        <f>E127/6574.01*7522.4</f>
        <v>8287.159058622377</v>
      </c>
      <c r="F130" s="168" t="s">
        <v>76</v>
      </c>
      <c r="G130" s="201">
        <f t="shared" si="3"/>
        <v>8287.159058622377</v>
      </c>
    </row>
    <row r="131" spans="1:7" ht="15.75" customHeight="1">
      <c r="A131" s="168"/>
      <c r="B131" s="202" t="s">
        <v>247</v>
      </c>
      <c r="C131" s="199" t="s">
        <v>63</v>
      </c>
      <c r="D131" s="199" t="s">
        <v>54</v>
      </c>
      <c r="E131" s="223">
        <f>E130</f>
        <v>8287.159058622377</v>
      </c>
      <c r="F131" s="168" t="s">
        <v>76</v>
      </c>
      <c r="G131" s="204">
        <f t="shared" si="3"/>
        <v>8287.159058622377</v>
      </c>
    </row>
    <row r="132" spans="1:7" ht="15.75" customHeight="1">
      <c r="A132" s="168"/>
      <c r="B132" s="202" t="s">
        <v>246</v>
      </c>
      <c r="C132" s="199" t="s">
        <v>63</v>
      </c>
      <c r="D132" s="199" t="s">
        <v>54</v>
      </c>
      <c r="E132" s="223">
        <f>E131</f>
        <v>8287.159058622377</v>
      </c>
      <c r="F132" s="168" t="s">
        <v>76</v>
      </c>
      <c r="G132" s="204">
        <f t="shared" si="3"/>
        <v>8287.159058622377</v>
      </c>
    </row>
    <row r="133" spans="1:7" ht="36.75" customHeight="1">
      <c r="A133" s="220"/>
      <c r="B133" s="221" t="s">
        <v>111</v>
      </c>
      <c r="C133" s="222" t="s">
        <v>198</v>
      </c>
      <c r="D133" s="222" t="s">
        <v>54</v>
      </c>
      <c r="E133" s="220">
        <f>309*0.75</f>
        <v>231.75</v>
      </c>
      <c r="F133" s="168" t="s">
        <v>76</v>
      </c>
      <c r="G133" s="224">
        <f t="shared" si="3"/>
        <v>231.75</v>
      </c>
    </row>
    <row r="134" spans="1:7" ht="30.75" customHeight="1">
      <c r="A134" s="220"/>
      <c r="B134" s="221" t="s">
        <v>112</v>
      </c>
      <c r="C134" s="222" t="s">
        <v>198</v>
      </c>
      <c r="D134" s="222" t="s">
        <v>54</v>
      </c>
      <c r="E134" s="220">
        <v>8.5</v>
      </c>
      <c r="F134" s="168" t="s">
        <v>76</v>
      </c>
      <c r="G134" s="224">
        <f t="shared" si="3"/>
        <v>8.5</v>
      </c>
    </row>
    <row r="135" spans="1:7" ht="39" customHeight="1">
      <c r="A135" s="220"/>
      <c r="B135" s="221" t="s">
        <v>344</v>
      </c>
      <c r="C135" s="199" t="s">
        <v>63</v>
      </c>
      <c r="D135" s="199" t="s">
        <v>54</v>
      </c>
      <c r="E135" s="225">
        <f>(E112/E123)</f>
        <v>2437.174788079928</v>
      </c>
      <c r="F135" s="168" t="s">
        <v>76</v>
      </c>
      <c r="G135" s="224">
        <f t="shared" si="3"/>
        <v>2437.174788079928</v>
      </c>
    </row>
    <row r="136" spans="1:7" ht="15.75" customHeight="1">
      <c r="A136" s="168"/>
      <c r="B136" s="197" t="s">
        <v>143</v>
      </c>
      <c r="C136" s="182"/>
      <c r="D136" s="182"/>
      <c r="E136" s="168"/>
      <c r="F136" s="168" t="s">
        <v>76</v>
      </c>
      <c r="G136" s="177"/>
    </row>
    <row r="137" spans="1:7" ht="24" customHeight="1">
      <c r="A137" s="168"/>
      <c r="B137" s="172" t="s">
        <v>262</v>
      </c>
      <c r="C137" s="182" t="s">
        <v>55</v>
      </c>
      <c r="D137" s="182" t="s">
        <v>54</v>
      </c>
      <c r="E137" s="168">
        <v>100</v>
      </c>
      <c r="F137" s="168" t="s">
        <v>76</v>
      </c>
      <c r="G137" s="177">
        <f>E137</f>
        <v>100</v>
      </c>
    </row>
    <row r="138" spans="1:7" ht="35.25" customHeight="1">
      <c r="A138" s="192"/>
      <c r="B138" s="172" t="s">
        <v>191</v>
      </c>
      <c r="C138" s="182" t="s">
        <v>55</v>
      </c>
      <c r="D138" s="182" t="s">
        <v>54</v>
      </c>
      <c r="E138" s="168">
        <v>51.8</v>
      </c>
      <c r="F138" s="168" t="s">
        <v>76</v>
      </c>
      <c r="G138" s="194">
        <f>E138</f>
        <v>51.8</v>
      </c>
    </row>
    <row r="139" spans="1:7" ht="43.5" customHeight="1">
      <c r="A139" s="192"/>
      <c r="B139" s="172" t="s">
        <v>192</v>
      </c>
      <c r="C139" s="182" t="s">
        <v>55</v>
      </c>
      <c r="D139" s="182" t="s">
        <v>54</v>
      </c>
      <c r="E139" s="168">
        <v>63.2</v>
      </c>
      <c r="F139" s="168" t="s">
        <v>76</v>
      </c>
      <c r="G139" s="194">
        <f>E139</f>
        <v>63.2</v>
      </c>
    </row>
    <row r="140" spans="1:7" ht="29.25" customHeight="1">
      <c r="A140" s="192"/>
      <c r="B140" s="172" t="s">
        <v>193</v>
      </c>
      <c r="C140" s="182" t="s">
        <v>55</v>
      </c>
      <c r="D140" s="182" t="s">
        <v>54</v>
      </c>
      <c r="E140" s="168">
        <v>1.38</v>
      </c>
      <c r="F140" s="168" t="s">
        <v>76</v>
      </c>
      <c r="G140" s="204">
        <f>E140</f>
        <v>1.38</v>
      </c>
    </row>
    <row r="141" spans="1:7" ht="15.75" customHeight="1">
      <c r="A141" s="192"/>
      <c r="B141" s="172" t="s">
        <v>113</v>
      </c>
      <c r="C141" s="182" t="s">
        <v>55</v>
      </c>
      <c r="D141" s="182" t="s">
        <v>54</v>
      </c>
      <c r="E141" s="168">
        <v>-0.58</v>
      </c>
      <c r="F141" s="168" t="s">
        <v>76</v>
      </c>
      <c r="G141" s="204">
        <f>E141</f>
        <v>-0.58</v>
      </c>
    </row>
    <row r="142" spans="1:7" ht="21" customHeight="1">
      <c r="A142" s="192"/>
      <c r="B142" s="226"/>
      <c r="C142" s="227"/>
      <c r="D142" s="227"/>
      <c r="E142" s="228"/>
      <c r="F142" s="228"/>
      <c r="G142" s="229"/>
    </row>
    <row r="143" spans="1:7" ht="29.25" customHeight="1">
      <c r="A143" s="168" t="s">
        <v>125</v>
      </c>
      <c r="B143" s="344" t="s">
        <v>263</v>
      </c>
      <c r="C143" s="344"/>
      <c r="D143" s="344"/>
      <c r="E143" s="344"/>
      <c r="F143" s="344"/>
      <c r="G143" s="344"/>
    </row>
    <row r="144" spans="1:7" ht="30" customHeight="1">
      <c r="A144" s="192"/>
      <c r="B144" s="230" t="s">
        <v>72</v>
      </c>
      <c r="C144" s="231" t="s">
        <v>63</v>
      </c>
      <c r="D144" s="231" t="s">
        <v>46</v>
      </c>
      <c r="E144" s="232">
        <f>E145+E147+E149+E151+E153</f>
        <v>5466721</v>
      </c>
      <c r="F144" s="168" t="s">
        <v>76</v>
      </c>
      <c r="G144" s="233">
        <f aca="true" t="shared" si="4" ref="G144:G158">E144</f>
        <v>5466721</v>
      </c>
    </row>
    <row r="145" spans="1:7" ht="29.25" customHeight="1">
      <c r="A145" s="192"/>
      <c r="B145" s="198" t="s">
        <v>73</v>
      </c>
      <c r="C145" s="231" t="s">
        <v>63</v>
      </c>
      <c r="D145" s="231" t="s">
        <v>46</v>
      </c>
      <c r="E145" s="232">
        <v>3044464</v>
      </c>
      <c r="F145" s="168" t="s">
        <v>76</v>
      </c>
      <c r="G145" s="233">
        <f t="shared" si="4"/>
        <v>3044464</v>
      </c>
    </row>
    <row r="146" spans="1:7" ht="29.25" customHeight="1">
      <c r="A146" s="192"/>
      <c r="B146" s="198" t="s">
        <v>74</v>
      </c>
      <c r="C146" s="231" t="s">
        <v>108</v>
      </c>
      <c r="D146" s="231" t="s">
        <v>75</v>
      </c>
      <c r="E146" s="173">
        <f>12816</f>
        <v>12816</v>
      </c>
      <c r="F146" s="168" t="s">
        <v>76</v>
      </c>
      <c r="G146" s="177">
        <f t="shared" si="4"/>
        <v>12816</v>
      </c>
    </row>
    <row r="147" spans="1:7" ht="31.5" customHeight="1">
      <c r="A147" s="192"/>
      <c r="B147" s="198" t="s">
        <v>77</v>
      </c>
      <c r="C147" s="231" t="s">
        <v>63</v>
      </c>
      <c r="D147" s="231" t="s">
        <v>46</v>
      </c>
      <c r="E147" s="232">
        <v>211380</v>
      </c>
      <c r="F147" s="168" t="s">
        <v>76</v>
      </c>
      <c r="G147" s="233">
        <f t="shared" si="4"/>
        <v>211380</v>
      </c>
    </row>
    <row r="148" spans="1:7" ht="24.75" customHeight="1">
      <c r="A148" s="192"/>
      <c r="B148" s="198" t="s">
        <v>78</v>
      </c>
      <c r="C148" s="231" t="s">
        <v>108</v>
      </c>
      <c r="D148" s="231" t="s">
        <v>75</v>
      </c>
      <c r="E148" s="173">
        <v>16394</v>
      </c>
      <c r="F148" s="168" t="s">
        <v>76</v>
      </c>
      <c r="G148" s="177">
        <f t="shared" si="4"/>
        <v>16394</v>
      </c>
    </row>
    <row r="149" spans="1:7" ht="24.75" customHeight="1">
      <c r="A149" s="192"/>
      <c r="B149" s="198" t="s">
        <v>79</v>
      </c>
      <c r="C149" s="231" t="s">
        <v>63</v>
      </c>
      <c r="D149" s="231" t="s">
        <v>46</v>
      </c>
      <c r="E149" s="232">
        <v>2157160</v>
      </c>
      <c r="F149" s="168" t="s">
        <v>76</v>
      </c>
      <c r="G149" s="233">
        <f t="shared" si="4"/>
        <v>2157160</v>
      </c>
    </row>
    <row r="150" spans="1:7" ht="22.5" customHeight="1">
      <c r="A150" s="192"/>
      <c r="B150" s="198" t="s">
        <v>78</v>
      </c>
      <c r="C150" s="231" t="s">
        <v>108</v>
      </c>
      <c r="D150" s="231" t="s">
        <v>75</v>
      </c>
      <c r="E150" s="173">
        <v>16394</v>
      </c>
      <c r="F150" s="168" t="s">
        <v>76</v>
      </c>
      <c r="G150" s="177">
        <f t="shared" si="4"/>
        <v>16394</v>
      </c>
    </row>
    <row r="151" spans="1:7" ht="15.75" customHeight="1">
      <c r="A151" s="192"/>
      <c r="B151" s="198" t="s">
        <v>80</v>
      </c>
      <c r="C151" s="231" t="s">
        <v>63</v>
      </c>
      <c r="D151" s="231" t="s">
        <v>46</v>
      </c>
      <c r="E151" s="232">
        <v>16477</v>
      </c>
      <c r="F151" s="168" t="s">
        <v>76</v>
      </c>
      <c r="G151" s="233">
        <f t="shared" si="4"/>
        <v>16477</v>
      </c>
    </row>
    <row r="152" spans="1:7" ht="18.75" customHeight="1">
      <c r="A152" s="192"/>
      <c r="B152" s="198" t="s">
        <v>78</v>
      </c>
      <c r="C152" s="231" t="s">
        <v>108</v>
      </c>
      <c r="D152" s="231" t="s">
        <v>75</v>
      </c>
      <c r="E152" s="173">
        <v>67</v>
      </c>
      <c r="F152" s="168" t="s">
        <v>76</v>
      </c>
      <c r="G152" s="177">
        <f t="shared" si="4"/>
        <v>67</v>
      </c>
    </row>
    <row r="153" spans="1:7" ht="21" customHeight="1">
      <c r="A153" s="192"/>
      <c r="B153" s="198" t="s">
        <v>203</v>
      </c>
      <c r="C153" s="231" t="s">
        <v>63</v>
      </c>
      <c r="D153" s="231" t="s">
        <v>46</v>
      </c>
      <c r="E153" s="232">
        <f>E154+E155+E158</f>
        <v>37240</v>
      </c>
      <c r="F153" s="168" t="s">
        <v>76</v>
      </c>
      <c r="G153" s="233">
        <f t="shared" si="4"/>
        <v>37240</v>
      </c>
    </row>
    <row r="154" spans="1:7" ht="21" customHeight="1">
      <c r="A154" s="192"/>
      <c r="B154" s="198" t="s">
        <v>204</v>
      </c>
      <c r="C154" s="231" t="s">
        <v>63</v>
      </c>
      <c r="D154" s="231" t="s">
        <v>46</v>
      </c>
      <c r="E154" s="173">
        <v>6160</v>
      </c>
      <c r="F154" s="168" t="s">
        <v>76</v>
      </c>
      <c r="G154" s="177">
        <f t="shared" si="4"/>
        <v>6160</v>
      </c>
    </row>
    <row r="155" spans="1:7" ht="29.25" customHeight="1">
      <c r="A155" s="192"/>
      <c r="B155" s="198" t="s">
        <v>205</v>
      </c>
      <c r="C155" s="231" t="s">
        <v>63</v>
      </c>
      <c r="D155" s="231" t="s">
        <v>46</v>
      </c>
      <c r="E155" s="173">
        <v>4680</v>
      </c>
      <c r="F155" s="168" t="s">
        <v>76</v>
      </c>
      <c r="G155" s="177">
        <f t="shared" si="4"/>
        <v>4680</v>
      </c>
    </row>
    <row r="156" spans="1:7" ht="29.25" customHeight="1">
      <c r="A156" s="192"/>
      <c r="B156" s="198" t="s">
        <v>207</v>
      </c>
      <c r="C156" s="231" t="s">
        <v>108</v>
      </c>
      <c r="D156" s="231" t="s">
        <v>75</v>
      </c>
      <c r="E156" s="173">
        <v>60</v>
      </c>
      <c r="F156" s="168" t="s">
        <v>76</v>
      </c>
      <c r="G156" s="177">
        <f t="shared" si="4"/>
        <v>60</v>
      </c>
    </row>
    <row r="157" spans="1:7" ht="30.75" customHeight="1">
      <c r="A157" s="192"/>
      <c r="B157" s="198" t="s">
        <v>208</v>
      </c>
      <c r="C157" s="231" t="s">
        <v>108</v>
      </c>
      <c r="D157" s="231" t="s">
        <v>75</v>
      </c>
      <c r="E157" s="173">
        <v>60</v>
      </c>
      <c r="F157" s="168" t="s">
        <v>76</v>
      </c>
      <c r="G157" s="177">
        <f t="shared" si="4"/>
        <v>60</v>
      </c>
    </row>
    <row r="158" spans="1:7" ht="19.5" customHeight="1">
      <c r="A158" s="192"/>
      <c r="B158" s="198" t="s">
        <v>264</v>
      </c>
      <c r="C158" s="231" t="s">
        <v>63</v>
      </c>
      <c r="D158" s="231" t="s">
        <v>46</v>
      </c>
      <c r="E158" s="173">
        <v>26400</v>
      </c>
      <c r="F158" s="168" t="s">
        <v>76</v>
      </c>
      <c r="G158" s="177">
        <f t="shared" si="4"/>
        <v>26400</v>
      </c>
    </row>
    <row r="159" spans="1:7" ht="37.5" customHeight="1">
      <c r="A159" s="192"/>
      <c r="B159" s="230" t="s">
        <v>141</v>
      </c>
      <c r="C159" s="231"/>
      <c r="D159" s="231"/>
      <c r="E159" s="168"/>
      <c r="F159" s="168" t="s">
        <v>76</v>
      </c>
      <c r="G159" s="194"/>
    </row>
    <row r="160" spans="1:7" ht="30.75" customHeight="1">
      <c r="A160" s="192"/>
      <c r="B160" s="198" t="s">
        <v>267</v>
      </c>
      <c r="C160" s="231" t="s">
        <v>81</v>
      </c>
      <c r="D160" s="231"/>
      <c r="E160" s="168"/>
      <c r="F160" s="168" t="s">
        <v>76</v>
      </c>
      <c r="G160" s="194"/>
    </row>
    <row r="161" spans="1:7" ht="30" customHeight="1">
      <c r="A161" s="192"/>
      <c r="B161" s="198" t="s">
        <v>73</v>
      </c>
      <c r="C161" s="231" t="s">
        <v>82</v>
      </c>
      <c r="D161" s="231" t="s">
        <v>83</v>
      </c>
      <c r="E161" s="173">
        <v>2157.25117</v>
      </c>
      <c r="F161" s="168" t="s">
        <v>76</v>
      </c>
      <c r="G161" s="234">
        <f>E161</f>
        <v>2157.25117</v>
      </c>
    </row>
    <row r="162" spans="1:7" ht="15.75" customHeight="1">
      <c r="A162" s="192"/>
      <c r="B162" s="198" t="s">
        <v>77</v>
      </c>
      <c r="C162" s="231" t="s">
        <v>84</v>
      </c>
      <c r="D162" s="231" t="s">
        <v>83</v>
      </c>
      <c r="E162" s="173">
        <f>8670.2215*2</f>
        <v>17340.443</v>
      </c>
      <c r="F162" s="168" t="s">
        <v>76</v>
      </c>
      <c r="G162" s="234">
        <f>E162</f>
        <v>17340.443</v>
      </c>
    </row>
    <row r="163" spans="1:7" ht="17.25" customHeight="1">
      <c r="A163" s="192"/>
      <c r="B163" s="198" t="s">
        <v>79</v>
      </c>
      <c r="C163" s="231" t="s">
        <v>85</v>
      </c>
      <c r="D163" s="231" t="s">
        <v>83</v>
      </c>
      <c r="E163" s="173">
        <v>705293</v>
      </c>
      <c r="F163" s="168" t="s">
        <v>76</v>
      </c>
      <c r="G163" s="234">
        <f>E163</f>
        <v>705293</v>
      </c>
    </row>
    <row r="164" spans="1:7" ht="14.25" customHeight="1">
      <c r="A164" s="192"/>
      <c r="B164" s="198" t="s">
        <v>80</v>
      </c>
      <c r="C164" s="231" t="s">
        <v>84</v>
      </c>
      <c r="D164" s="231" t="s">
        <v>83</v>
      </c>
      <c r="E164" s="173">
        <v>1583</v>
      </c>
      <c r="F164" s="168" t="s">
        <v>76</v>
      </c>
      <c r="G164" s="234">
        <f>E164</f>
        <v>1583</v>
      </c>
    </row>
    <row r="165" spans="1:7" ht="15.75" customHeight="1">
      <c r="A165" s="192"/>
      <c r="B165" s="198" t="s">
        <v>203</v>
      </c>
      <c r="C165" s="235"/>
      <c r="D165" s="231"/>
      <c r="E165" s="173"/>
      <c r="F165" s="168" t="s">
        <v>76</v>
      </c>
      <c r="G165" s="234"/>
    </row>
    <row r="166" spans="1:7" ht="14.25" customHeight="1">
      <c r="A166" s="192"/>
      <c r="B166" s="198" t="s">
        <v>204</v>
      </c>
      <c r="C166" s="231" t="s">
        <v>201</v>
      </c>
      <c r="D166" s="231" t="s">
        <v>83</v>
      </c>
      <c r="E166" s="173">
        <v>2200</v>
      </c>
      <c r="F166" s="168" t="s">
        <v>76</v>
      </c>
      <c r="G166" s="234">
        <f>E166</f>
        <v>2200</v>
      </c>
    </row>
    <row r="167" spans="1:7" ht="15" customHeight="1">
      <c r="A167" s="192"/>
      <c r="B167" s="198" t="s">
        <v>205</v>
      </c>
      <c r="C167" s="231" t="s">
        <v>200</v>
      </c>
      <c r="D167" s="231" t="s">
        <v>83</v>
      </c>
      <c r="E167" s="168">
        <v>6</v>
      </c>
      <c r="F167" s="168" t="s">
        <v>76</v>
      </c>
      <c r="G167" s="234">
        <f>E167</f>
        <v>6</v>
      </c>
    </row>
    <row r="168" spans="1:7" ht="17.25" customHeight="1">
      <c r="A168" s="192"/>
      <c r="B168" s="198" t="s">
        <v>265</v>
      </c>
      <c r="C168" s="231" t="s">
        <v>200</v>
      </c>
      <c r="D168" s="231" t="s">
        <v>83</v>
      </c>
      <c r="E168" s="168">
        <v>593.26</v>
      </c>
      <c r="F168" s="168" t="s">
        <v>76</v>
      </c>
      <c r="G168" s="236">
        <f>E168</f>
        <v>593.26</v>
      </c>
    </row>
    <row r="169" spans="1:7" ht="29.25" customHeight="1">
      <c r="A169" s="192"/>
      <c r="B169" s="230" t="s">
        <v>142</v>
      </c>
      <c r="C169" s="231"/>
      <c r="D169" s="231"/>
      <c r="E169" s="168"/>
      <c r="F169" s="168" t="s">
        <v>76</v>
      </c>
      <c r="G169" s="194"/>
    </row>
    <row r="170" spans="1:7" ht="33.75" customHeight="1">
      <c r="A170" s="192"/>
      <c r="B170" s="198" t="s">
        <v>86</v>
      </c>
      <c r="C170" s="231"/>
      <c r="D170" s="231"/>
      <c r="E170" s="168"/>
      <c r="F170" s="168" t="s">
        <v>76</v>
      </c>
      <c r="G170" s="194"/>
    </row>
    <row r="171" spans="1:7" ht="45.75" customHeight="1">
      <c r="A171" s="192"/>
      <c r="B171" s="198" t="s">
        <v>87</v>
      </c>
      <c r="C171" s="231" t="s">
        <v>63</v>
      </c>
      <c r="D171" s="231" t="s">
        <v>54</v>
      </c>
      <c r="E171" s="223">
        <f>E146/E161</f>
        <v>5.940893753229486</v>
      </c>
      <c r="F171" s="168" t="s">
        <v>76</v>
      </c>
      <c r="G171" s="236">
        <f aca="true" t="shared" si="5" ref="G171:G177">E171</f>
        <v>5.940893753229486</v>
      </c>
    </row>
    <row r="172" spans="1:7" ht="30.75" customHeight="1">
      <c r="A172" s="192"/>
      <c r="B172" s="198" t="s">
        <v>88</v>
      </c>
      <c r="C172" s="231" t="s">
        <v>63</v>
      </c>
      <c r="D172" s="231" t="s">
        <v>54</v>
      </c>
      <c r="E172" s="223">
        <f>E148/E162</f>
        <v>0.9454199065156524</v>
      </c>
      <c r="F172" s="168" t="s">
        <v>76</v>
      </c>
      <c r="G172" s="236">
        <f t="shared" si="5"/>
        <v>0.9454199065156524</v>
      </c>
    </row>
    <row r="173" spans="1:7" ht="35.25" customHeight="1">
      <c r="A173" s="192"/>
      <c r="B173" s="198" t="s">
        <v>89</v>
      </c>
      <c r="C173" s="231" t="s">
        <v>63</v>
      </c>
      <c r="D173" s="231" t="s">
        <v>54</v>
      </c>
      <c r="E173" s="223">
        <f>E150/E163</f>
        <v>0.023244240336994695</v>
      </c>
      <c r="F173" s="168" t="s">
        <v>76</v>
      </c>
      <c r="G173" s="236">
        <f t="shared" si="5"/>
        <v>0.023244240336994695</v>
      </c>
    </row>
    <row r="174" spans="1:7" ht="17.25" customHeight="1">
      <c r="A174" s="192"/>
      <c r="B174" s="198" t="s">
        <v>90</v>
      </c>
      <c r="C174" s="231" t="s">
        <v>63</v>
      </c>
      <c r="D174" s="231" t="s">
        <v>54</v>
      </c>
      <c r="E174" s="223">
        <f>E152/E164</f>
        <v>0.04232469993682881</v>
      </c>
      <c r="F174" s="168" t="s">
        <v>76</v>
      </c>
      <c r="G174" s="236">
        <f t="shared" si="5"/>
        <v>0.04232469993682881</v>
      </c>
    </row>
    <row r="175" spans="1:7" ht="17.25" customHeight="1">
      <c r="A175" s="192"/>
      <c r="B175" s="198" t="s">
        <v>209</v>
      </c>
      <c r="C175" s="231" t="s">
        <v>63</v>
      </c>
      <c r="D175" s="231" t="s">
        <v>54</v>
      </c>
      <c r="E175" s="223">
        <f>E156/E166</f>
        <v>0.02727272727272727</v>
      </c>
      <c r="F175" s="168" t="s">
        <v>76</v>
      </c>
      <c r="G175" s="236">
        <f t="shared" si="5"/>
        <v>0.02727272727272727</v>
      </c>
    </row>
    <row r="176" spans="1:7" ht="19.5" customHeight="1">
      <c r="A176" s="192"/>
      <c r="B176" s="198" t="s">
        <v>210</v>
      </c>
      <c r="C176" s="231" t="s">
        <v>63</v>
      </c>
      <c r="D176" s="231" t="s">
        <v>54</v>
      </c>
      <c r="E176" s="223">
        <f>E157/E167</f>
        <v>10</v>
      </c>
      <c r="F176" s="168" t="s">
        <v>76</v>
      </c>
      <c r="G176" s="236">
        <f t="shared" si="5"/>
        <v>10</v>
      </c>
    </row>
    <row r="177" spans="1:7" ht="18.75" customHeight="1">
      <c r="A177" s="192"/>
      <c r="B177" s="198" t="s">
        <v>265</v>
      </c>
      <c r="C177" s="231" t="s">
        <v>63</v>
      </c>
      <c r="D177" s="231" t="s">
        <v>54</v>
      </c>
      <c r="E177" s="223">
        <f>E158/E168</f>
        <v>44.499882007888615</v>
      </c>
      <c r="F177" s="168" t="s">
        <v>76</v>
      </c>
      <c r="G177" s="236">
        <f t="shared" si="5"/>
        <v>44.499882007888615</v>
      </c>
    </row>
    <row r="178" spans="1:7" ht="54" customHeight="1">
      <c r="A178" s="192"/>
      <c r="B178" s="230" t="s">
        <v>143</v>
      </c>
      <c r="C178" s="231"/>
      <c r="D178" s="231"/>
      <c r="E178" s="168"/>
      <c r="F178" s="168" t="s">
        <v>76</v>
      </c>
      <c r="G178" s="194"/>
    </row>
    <row r="179" spans="1:7" ht="34.5" customHeight="1">
      <c r="A179" s="192"/>
      <c r="B179" s="237" t="s">
        <v>266</v>
      </c>
      <c r="C179" s="231" t="s">
        <v>55</v>
      </c>
      <c r="D179" s="231" t="s">
        <v>54</v>
      </c>
      <c r="E179" s="168">
        <v>100</v>
      </c>
      <c r="F179" s="168" t="s">
        <v>76</v>
      </c>
      <c r="G179" s="238">
        <f>E179</f>
        <v>100</v>
      </c>
    </row>
    <row r="180" spans="1:7" ht="30" customHeight="1">
      <c r="A180" s="239" t="s">
        <v>126</v>
      </c>
      <c r="B180" s="346" t="s">
        <v>340</v>
      </c>
      <c r="C180" s="346"/>
      <c r="D180" s="346"/>
      <c r="E180" s="346"/>
      <c r="F180" s="346"/>
      <c r="G180" s="346"/>
    </row>
    <row r="181" spans="1:7" ht="33.75" customHeight="1">
      <c r="A181" s="240"/>
      <c r="B181" s="241" t="s">
        <v>195</v>
      </c>
      <c r="C181" s="231"/>
      <c r="D181" s="231"/>
      <c r="E181" s="242"/>
      <c r="F181" s="243"/>
      <c r="G181" s="242"/>
    </row>
    <row r="182" spans="1:7" ht="38.25" customHeight="1">
      <c r="A182" s="240"/>
      <c r="B182" s="237" t="s">
        <v>270</v>
      </c>
      <c r="C182" s="231" t="s">
        <v>63</v>
      </c>
      <c r="D182" s="231" t="s">
        <v>345</v>
      </c>
      <c r="E182" s="243">
        <f>E184+E183</f>
        <v>9812.85</v>
      </c>
      <c r="F182" s="244">
        <f>F184</f>
        <v>1206899</v>
      </c>
      <c r="G182" s="245">
        <f>E182+F182</f>
        <v>1216711.85</v>
      </c>
    </row>
    <row r="183" spans="1:7" ht="24" customHeight="1">
      <c r="A183" s="240"/>
      <c r="B183" s="237" t="s">
        <v>361</v>
      </c>
      <c r="C183" s="231" t="s">
        <v>63</v>
      </c>
      <c r="D183" s="231" t="s">
        <v>345</v>
      </c>
      <c r="E183" s="243">
        <v>9812.85</v>
      </c>
      <c r="F183" s="244"/>
      <c r="G183" s="245">
        <f aca="true" t="shared" si="6" ref="G183:G190">E183+F183</f>
        <v>9812.85</v>
      </c>
    </row>
    <row r="184" spans="1:7" ht="80.25" customHeight="1">
      <c r="A184" s="240"/>
      <c r="B184" s="246" t="s">
        <v>360</v>
      </c>
      <c r="C184" s="231" t="s">
        <v>63</v>
      </c>
      <c r="D184" s="231" t="s">
        <v>345</v>
      </c>
      <c r="E184" s="242">
        <v>0</v>
      </c>
      <c r="F184" s="244">
        <f>1208676.87-1777.87</f>
        <v>1206899</v>
      </c>
      <c r="G184" s="245">
        <f t="shared" si="6"/>
        <v>1206899</v>
      </c>
    </row>
    <row r="185" spans="1:7" ht="30" customHeight="1">
      <c r="A185" s="240"/>
      <c r="B185" s="241" t="s">
        <v>196</v>
      </c>
      <c r="C185" s="231"/>
      <c r="D185" s="231"/>
      <c r="E185" s="242"/>
      <c r="F185" s="243"/>
      <c r="G185" s="245"/>
    </row>
    <row r="186" spans="1:7" ht="24" customHeight="1">
      <c r="A186" s="240"/>
      <c r="B186" s="237" t="s">
        <v>362</v>
      </c>
      <c r="C186" s="231" t="s">
        <v>181</v>
      </c>
      <c r="D186" s="231" t="s">
        <v>54</v>
      </c>
      <c r="E186" s="242">
        <v>3</v>
      </c>
      <c r="F186" s="255">
        <v>0</v>
      </c>
      <c r="G186" s="242">
        <f t="shared" si="6"/>
        <v>3</v>
      </c>
    </row>
    <row r="187" spans="1:7" ht="30" customHeight="1">
      <c r="A187" s="240"/>
      <c r="B187" s="237" t="s">
        <v>346</v>
      </c>
      <c r="C187" s="231" t="s">
        <v>181</v>
      </c>
      <c r="D187" s="231" t="s">
        <v>54</v>
      </c>
      <c r="E187" s="256">
        <v>0</v>
      </c>
      <c r="F187" s="258">
        <v>22</v>
      </c>
      <c r="G187" s="242">
        <f t="shared" si="6"/>
        <v>22</v>
      </c>
    </row>
    <row r="188" spans="1:7" ht="30" customHeight="1">
      <c r="A188" s="240"/>
      <c r="B188" s="241" t="s">
        <v>197</v>
      </c>
      <c r="C188" s="231"/>
      <c r="D188" s="231"/>
      <c r="E188" s="256"/>
      <c r="F188" s="257"/>
      <c r="G188" s="242"/>
    </row>
    <row r="189" spans="1:7" ht="30.75" customHeight="1">
      <c r="A189" s="240"/>
      <c r="B189" s="237" t="s">
        <v>347</v>
      </c>
      <c r="C189" s="231" t="s">
        <v>63</v>
      </c>
      <c r="D189" s="231" t="s">
        <v>271</v>
      </c>
      <c r="E189" s="256">
        <f>E183/E186</f>
        <v>3270.9500000000003</v>
      </c>
      <c r="F189" s="257">
        <v>0</v>
      </c>
      <c r="G189" s="245">
        <f t="shared" si="6"/>
        <v>3270.9500000000003</v>
      </c>
    </row>
    <row r="190" spans="1:7" ht="29.25" customHeight="1">
      <c r="A190" s="240"/>
      <c r="B190" s="237" t="s">
        <v>348</v>
      </c>
      <c r="C190" s="231" t="s">
        <v>63</v>
      </c>
      <c r="D190" s="231" t="s">
        <v>271</v>
      </c>
      <c r="E190" s="256">
        <v>0</v>
      </c>
      <c r="F190" s="257">
        <f>F184/F187</f>
        <v>54859.045454545456</v>
      </c>
      <c r="G190" s="245">
        <f t="shared" si="6"/>
        <v>54859.045454545456</v>
      </c>
    </row>
    <row r="191" spans="1:7" ht="15.75" customHeight="1">
      <c r="A191" s="240"/>
      <c r="B191" s="241" t="s">
        <v>337</v>
      </c>
      <c r="C191" s="231"/>
      <c r="D191" s="231"/>
      <c r="E191" s="242"/>
      <c r="F191" s="243"/>
      <c r="G191" s="242"/>
    </row>
    <row r="192" spans="1:7" ht="15.75" customHeight="1">
      <c r="A192" s="240"/>
      <c r="B192" s="237" t="s">
        <v>213</v>
      </c>
      <c r="C192" s="231" t="s">
        <v>349</v>
      </c>
      <c r="D192" s="231" t="s">
        <v>271</v>
      </c>
      <c r="E192" s="242">
        <v>100</v>
      </c>
      <c r="F192" s="243" t="s">
        <v>76</v>
      </c>
      <c r="G192" s="242">
        <v>100</v>
      </c>
    </row>
    <row r="193" spans="1:7" ht="15.75">
      <c r="A193" s="240"/>
      <c r="B193" s="237"/>
      <c r="C193" s="231"/>
      <c r="D193" s="231"/>
      <c r="E193" s="242"/>
      <c r="F193" s="243"/>
      <c r="G193" s="242"/>
    </row>
    <row r="194" spans="1:7" ht="15.75">
      <c r="A194" s="239" t="s">
        <v>6</v>
      </c>
      <c r="B194" s="346" t="s">
        <v>369</v>
      </c>
      <c r="C194" s="346"/>
      <c r="D194" s="346"/>
      <c r="E194" s="346"/>
      <c r="F194" s="346"/>
      <c r="G194" s="346"/>
    </row>
    <row r="195" spans="1:7" ht="15.75">
      <c r="A195" s="240"/>
      <c r="B195" s="241" t="s">
        <v>195</v>
      </c>
      <c r="C195" s="231"/>
      <c r="D195" s="231"/>
      <c r="E195" s="242"/>
      <c r="F195" s="243"/>
      <c r="G195" s="242"/>
    </row>
    <row r="196" spans="1:7" ht="31.5">
      <c r="A196" s="240"/>
      <c r="B196" s="237" t="s">
        <v>270</v>
      </c>
      <c r="C196" s="231" t="s">
        <v>63</v>
      </c>
      <c r="D196" s="231" t="s">
        <v>345</v>
      </c>
      <c r="E196" s="244">
        <f>SUM(E197:E198)</f>
        <v>112050</v>
      </c>
      <c r="F196" s="244">
        <f>SUM(F197:F198)</f>
        <v>1777.87</v>
      </c>
      <c r="G196" s="245">
        <f>E196+F196</f>
        <v>113827.87</v>
      </c>
    </row>
    <row r="197" spans="1:7" ht="25.5">
      <c r="A197" s="240"/>
      <c r="B197" s="246" t="s">
        <v>370</v>
      </c>
      <c r="C197" s="231" t="s">
        <v>63</v>
      </c>
      <c r="D197" s="231" t="s">
        <v>345</v>
      </c>
      <c r="E197" s="244"/>
      <c r="F197" s="244">
        <v>1777.87</v>
      </c>
      <c r="G197" s="245">
        <f>E197+F197</f>
        <v>1777.87</v>
      </c>
    </row>
    <row r="198" spans="1:7" ht="15.75">
      <c r="A198" s="240"/>
      <c r="B198" s="246" t="s">
        <v>376</v>
      </c>
      <c r="C198" s="231" t="s">
        <v>63</v>
      </c>
      <c r="D198" s="231" t="s">
        <v>345</v>
      </c>
      <c r="E198" s="244">
        <f>C53</f>
        <v>112050</v>
      </c>
      <c r="F198" s="244"/>
      <c r="G198" s="245">
        <f>E198+F198</f>
        <v>112050</v>
      </c>
    </row>
    <row r="199" spans="1:7" ht="15.75">
      <c r="A199" s="240"/>
      <c r="B199" s="241" t="s">
        <v>196</v>
      </c>
      <c r="C199" s="231"/>
      <c r="D199" s="231"/>
      <c r="E199" s="242"/>
      <c r="F199" s="243"/>
      <c r="G199" s="245"/>
    </row>
    <row r="200" spans="1:7" ht="31.5">
      <c r="A200" s="240"/>
      <c r="B200" s="237" t="s">
        <v>341</v>
      </c>
      <c r="C200" s="231" t="s">
        <v>181</v>
      </c>
      <c r="D200" s="231" t="s">
        <v>54</v>
      </c>
      <c r="E200" s="256">
        <v>0</v>
      </c>
      <c r="F200" s="266">
        <v>1</v>
      </c>
      <c r="G200" s="242">
        <f>E200+F200</f>
        <v>1</v>
      </c>
    </row>
    <row r="201" spans="1:7" ht="15.75">
      <c r="A201" s="240"/>
      <c r="B201" s="84" t="s">
        <v>373</v>
      </c>
      <c r="C201" s="80" t="s">
        <v>50</v>
      </c>
      <c r="D201" s="231" t="s">
        <v>54</v>
      </c>
      <c r="E201" s="258">
        <v>280</v>
      </c>
      <c r="F201" s="258">
        <v>0</v>
      </c>
      <c r="G201" s="242">
        <f>E201+F201</f>
        <v>280</v>
      </c>
    </row>
    <row r="202" spans="1:7" ht="15.75">
      <c r="A202" s="240"/>
      <c r="B202" s="241" t="s">
        <v>197</v>
      </c>
      <c r="C202" s="231"/>
      <c r="D202" s="231"/>
      <c r="E202" s="256"/>
      <c r="F202" s="257"/>
      <c r="G202" s="242"/>
    </row>
    <row r="203" spans="1:7" ht="47.25">
      <c r="A203" s="240"/>
      <c r="B203" s="237" t="s">
        <v>348</v>
      </c>
      <c r="C203" s="231" t="s">
        <v>63</v>
      </c>
      <c r="D203" s="231" t="s">
        <v>271</v>
      </c>
      <c r="E203" s="256">
        <v>0</v>
      </c>
      <c r="F203" s="257">
        <f>F196/F200</f>
        <v>1777.87</v>
      </c>
      <c r="G203" s="245">
        <f>E203+F203</f>
        <v>1777.87</v>
      </c>
    </row>
    <row r="204" spans="1:7" ht="15.75">
      <c r="A204" s="240"/>
      <c r="B204" s="84" t="s">
        <v>374</v>
      </c>
      <c r="C204" s="80" t="s">
        <v>63</v>
      </c>
      <c r="D204" s="95" t="s">
        <v>54</v>
      </c>
      <c r="E204" s="256">
        <f>E198/E201</f>
        <v>400.17857142857144</v>
      </c>
      <c r="F204" s="257">
        <v>0</v>
      </c>
      <c r="G204" s="245">
        <f>E204+F204</f>
        <v>400.17857142857144</v>
      </c>
    </row>
    <row r="205" spans="1:7" ht="15.75">
      <c r="A205" s="240"/>
      <c r="B205" s="241" t="s">
        <v>337</v>
      </c>
      <c r="C205" s="231"/>
      <c r="D205" s="231"/>
      <c r="E205" s="256"/>
      <c r="F205" s="243"/>
      <c r="G205" s="245">
        <f>E205+F205</f>
        <v>0</v>
      </c>
    </row>
    <row r="206" spans="1:7" ht="15.75">
      <c r="A206" s="240"/>
      <c r="B206" s="237" t="s">
        <v>213</v>
      </c>
      <c r="C206" s="231" t="s">
        <v>349</v>
      </c>
      <c r="D206" s="231" t="s">
        <v>271</v>
      </c>
      <c r="E206" s="267">
        <v>1</v>
      </c>
      <c r="F206" s="267">
        <v>0.03</v>
      </c>
      <c r="G206" s="267"/>
    </row>
    <row r="207" spans="1:7" ht="15.75">
      <c r="A207" s="240"/>
      <c r="B207" s="237"/>
      <c r="C207" s="231"/>
      <c r="D207" s="231"/>
      <c r="E207" s="242"/>
      <c r="F207" s="243"/>
      <c r="G207" s="242"/>
    </row>
    <row r="208" spans="1:7" ht="15.75">
      <c r="A208" s="15"/>
      <c r="B208" s="49"/>
      <c r="C208" s="82"/>
      <c r="D208" s="49"/>
      <c r="E208" s="16"/>
      <c r="F208" s="83"/>
      <c r="G208" s="22"/>
    </row>
    <row r="209" ht="15.75">
      <c r="A209" s="3" t="s">
        <v>57</v>
      </c>
    </row>
    <row r="210" spans="1:7" ht="15.75">
      <c r="A210" s="62"/>
      <c r="B210" s="3"/>
      <c r="C210" s="3"/>
      <c r="D210" s="8"/>
      <c r="E210" s="55"/>
      <c r="F210" s="327" t="s">
        <v>58</v>
      </c>
      <c r="G210" s="327"/>
    </row>
    <row r="211" spans="1:7" ht="15.75">
      <c r="A211" s="118"/>
      <c r="B211" s="62"/>
      <c r="C211" s="62"/>
      <c r="D211" s="5" t="s">
        <v>144</v>
      </c>
      <c r="E211" s="63"/>
      <c r="F211" s="347" t="s">
        <v>59</v>
      </c>
      <c r="G211" s="348"/>
    </row>
    <row r="212" spans="1:7" ht="15.75">
      <c r="A212" s="349"/>
      <c r="B212" s="349"/>
      <c r="C212" s="62"/>
      <c r="D212" s="2"/>
      <c r="E212" s="62"/>
      <c r="F212" s="62"/>
      <c r="G212" s="62"/>
    </row>
    <row r="213" spans="1:7" ht="15.75">
      <c r="A213" s="330" t="s">
        <v>145</v>
      </c>
      <c r="B213" s="330"/>
      <c r="C213" s="62"/>
      <c r="E213" s="62"/>
      <c r="F213" s="62"/>
      <c r="G213" s="62"/>
    </row>
    <row r="214" spans="1:7" ht="15.75" customHeight="1">
      <c r="A214" s="3" t="s">
        <v>202</v>
      </c>
      <c r="B214" s="3"/>
      <c r="C214" s="3"/>
      <c r="D214" s="8"/>
      <c r="E214" s="55"/>
      <c r="F214" s="327" t="s">
        <v>60</v>
      </c>
      <c r="G214" s="327"/>
    </row>
    <row r="215" spans="1:7" ht="15.75">
      <c r="A215" s="3" t="s">
        <v>206</v>
      </c>
      <c r="B215" s="3"/>
      <c r="C215" s="62"/>
      <c r="D215" s="5" t="s">
        <v>144</v>
      </c>
      <c r="E215" s="5"/>
      <c r="F215" s="328" t="s">
        <v>59</v>
      </c>
      <c r="G215" s="329"/>
    </row>
    <row r="216" spans="1:7" ht="15.75">
      <c r="A216" s="3"/>
      <c r="B216" s="3"/>
      <c r="C216" s="62"/>
      <c r="D216" s="5"/>
      <c r="E216" s="5"/>
      <c r="F216" s="69"/>
      <c r="G216" s="263"/>
    </row>
    <row r="217" spans="1:7" ht="15.75">
      <c r="A217" s="1"/>
      <c r="B217" s="65" t="s">
        <v>116</v>
      </c>
      <c r="C217" s="2"/>
      <c r="F217" s="345"/>
      <c r="G217" s="345"/>
    </row>
    <row r="218" ht="15">
      <c r="B218" s="66" t="s">
        <v>117</v>
      </c>
    </row>
    <row r="219" ht="15">
      <c r="B219" s="19" t="s">
        <v>118</v>
      </c>
    </row>
  </sheetData>
  <sheetProtection/>
  <mergeCells count="51">
    <mergeCell ref="F214:G214"/>
    <mergeCell ref="F215:G215"/>
    <mergeCell ref="F217:G217"/>
    <mergeCell ref="B180:G180"/>
    <mergeCell ref="B194:G194"/>
    <mergeCell ref="F210:G210"/>
    <mergeCell ref="F211:G211"/>
    <mergeCell ref="A212:B212"/>
    <mergeCell ref="A213:B213"/>
    <mergeCell ref="A56:A57"/>
    <mergeCell ref="B56:G56"/>
    <mergeCell ref="B64:G64"/>
    <mergeCell ref="B68:G68"/>
    <mergeCell ref="B110:G110"/>
    <mergeCell ref="B143:G143"/>
    <mergeCell ref="B40:G40"/>
    <mergeCell ref="B41:G41"/>
    <mergeCell ref="B42:G42"/>
    <mergeCell ref="A44:A45"/>
    <mergeCell ref="B44:G44"/>
    <mergeCell ref="A54:B54"/>
    <mergeCell ref="B34:G34"/>
    <mergeCell ref="B35:G35"/>
    <mergeCell ref="B36:D36"/>
    <mergeCell ref="B37:G37"/>
    <mergeCell ref="B38:G38"/>
    <mergeCell ref="B39:G39"/>
    <mergeCell ref="B26:G26"/>
    <mergeCell ref="B27:G27"/>
    <mergeCell ref="B28:G28"/>
    <mergeCell ref="B29:G29"/>
    <mergeCell ref="B31:G31"/>
    <mergeCell ref="B33:G33"/>
    <mergeCell ref="E17:F17"/>
    <mergeCell ref="B21:G21"/>
    <mergeCell ref="B22:G22"/>
    <mergeCell ref="B23:G23"/>
    <mergeCell ref="B24:G24"/>
    <mergeCell ref="B25:G25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 horizontalCentered="1" verticalCentered="1"/>
  <pageMargins left="0.1968503937007874" right="0.15748031496062992" top="1.1811023622047245" bottom="0.2755905511811024" header="0.31496062992125984" footer="0.31496062992125984"/>
  <pageSetup fitToHeight="9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H98"/>
  <sheetViews>
    <sheetView zoomScalePageLayoutView="0" workbookViewId="0" topLeftCell="A3">
      <selection activeCell="E7" sqref="E7:G7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67.5" customHeight="1">
      <c r="E1" s="350" t="s">
        <v>177</v>
      </c>
      <c r="F1" s="350"/>
      <c r="G1" s="350"/>
    </row>
    <row r="2" spans="1:5" ht="15" customHeight="1">
      <c r="A2" s="1"/>
      <c r="E2" s="1"/>
    </row>
    <row r="3" spans="1:5" ht="15" customHeight="1">
      <c r="A3" s="1"/>
      <c r="E3" s="1" t="s">
        <v>120</v>
      </c>
    </row>
    <row r="4" spans="1:7" ht="15.75" customHeight="1">
      <c r="A4" s="1"/>
      <c r="E4" s="295" t="s">
        <v>156</v>
      </c>
      <c r="F4" s="295"/>
      <c r="G4" s="295"/>
    </row>
    <row r="5" spans="1:7" ht="15" customHeight="1">
      <c r="A5" s="1"/>
      <c r="B5" s="1"/>
      <c r="E5" s="336" t="s">
        <v>148</v>
      </c>
      <c r="F5" s="336"/>
      <c r="G5" s="336"/>
    </row>
    <row r="6" spans="1:7" ht="15" customHeight="1">
      <c r="A6" s="1"/>
      <c r="E6" s="337" t="s">
        <v>121</v>
      </c>
      <c r="F6" s="337"/>
      <c r="G6" s="337"/>
    </row>
    <row r="7" spans="5:7" ht="15">
      <c r="E7" s="298" t="s">
        <v>460</v>
      </c>
      <c r="F7" s="299"/>
      <c r="G7" s="299"/>
    </row>
    <row r="9" spans="1:7" ht="15.75">
      <c r="A9" s="300" t="s">
        <v>122</v>
      </c>
      <c r="B9" s="300"/>
      <c r="C9" s="300"/>
      <c r="D9" s="300"/>
      <c r="E9" s="300"/>
      <c r="F9" s="300"/>
      <c r="G9" s="300"/>
    </row>
    <row r="10" spans="1:7" ht="15.75">
      <c r="A10" s="300" t="s">
        <v>225</v>
      </c>
      <c r="B10" s="300"/>
      <c r="C10" s="300"/>
      <c r="D10" s="300"/>
      <c r="E10" s="300"/>
      <c r="F10" s="300"/>
      <c r="G10" s="300"/>
    </row>
    <row r="11" spans="1:7" ht="15.75">
      <c r="A11" s="86"/>
      <c r="B11" s="86"/>
      <c r="C11" s="86"/>
      <c r="D11" s="86"/>
      <c r="E11" s="86"/>
      <c r="F11" s="86"/>
      <c r="G11" s="86"/>
    </row>
    <row r="12" spans="1:7" ht="15" customHeight="1">
      <c r="A12" s="114" t="s">
        <v>214</v>
      </c>
      <c r="B12" s="287" t="s">
        <v>283</v>
      </c>
      <c r="C12" s="110"/>
      <c r="D12" s="301" t="s">
        <v>148</v>
      </c>
      <c r="E12" s="302"/>
      <c r="F12" s="303"/>
      <c r="G12" s="100">
        <v>38068238</v>
      </c>
    </row>
    <row r="13" spans="2:7" ht="30.75" customHeight="1">
      <c r="B13" s="288" t="s">
        <v>218</v>
      </c>
      <c r="C13" s="106"/>
      <c r="D13" s="304" t="s">
        <v>121</v>
      </c>
      <c r="E13" s="304"/>
      <c r="F13" s="112"/>
      <c r="G13" s="102" t="s">
        <v>215</v>
      </c>
    </row>
    <row r="14" spans="1:7" ht="15" customHeight="1">
      <c r="A14" s="113" t="s">
        <v>216</v>
      </c>
      <c r="B14" s="287" t="s">
        <v>284</v>
      </c>
      <c r="C14" s="111"/>
      <c r="D14" s="305" t="s">
        <v>148</v>
      </c>
      <c r="E14" s="306"/>
      <c r="F14" s="307"/>
      <c r="G14" s="103">
        <v>38068238</v>
      </c>
    </row>
    <row r="15" spans="1:7" ht="41.25" customHeight="1">
      <c r="A15" s="113"/>
      <c r="B15" s="288" t="s">
        <v>218</v>
      </c>
      <c r="C15" s="106"/>
      <c r="D15" s="308" t="s">
        <v>146</v>
      </c>
      <c r="E15" s="308"/>
      <c r="F15" s="112"/>
      <c r="G15" s="102" t="s">
        <v>215</v>
      </c>
    </row>
    <row r="16" spans="1:7" ht="42" customHeight="1">
      <c r="A16" s="104" t="s">
        <v>217</v>
      </c>
      <c r="B16" s="287" t="s">
        <v>229</v>
      </c>
      <c r="C16" s="287" t="s">
        <v>228</v>
      </c>
      <c r="D16" s="287" t="s">
        <v>61</v>
      </c>
      <c r="E16" s="309" t="s">
        <v>230</v>
      </c>
      <c r="F16" s="310"/>
      <c r="G16" s="287" t="s">
        <v>282</v>
      </c>
    </row>
    <row r="17" spans="1:7" ht="60.75" customHeight="1">
      <c r="A17" s="105"/>
      <c r="B17" s="106" t="s">
        <v>218</v>
      </c>
      <c r="C17" s="288" t="s">
        <v>219</v>
      </c>
      <c r="D17" s="101" t="s">
        <v>220</v>
      </c>
      <c r="E17" s="311" t="s">
        <v>221</v>
      </c>
      <c r="F17" s="311"/>
      <c r="G17" s="288" t="s">
        <v>222</v>
      </c>
    </row>
    <row r="18" spans="1:7" ht="15.75">
      <c r="A18" s="86"/>
      <c r="B18" s="86"/>
      <c r="C18" s="86"/>
      <c r="D18" s="86"/>
      <c r="E18" s="86"/>
      <c r="F18" s="86"/>
      <c r="G18" s="86"/>
    </row>
    <row r="19" spans="1:7" ht="51" customHeight="1">
      <c r="A19" s="2" t="s">
        <v>126</v>
      </c>
      <c r="B19" s="9" t="s">
        <v>150</v>
      </c>
      <c r="C19" s="68">
        <f>E19+G19</f>
        <v>2160486.55</v>
      </c>
      <c r="D19" s="9" t="s">
        <v>28</v>
      </c>
      <c r="E19" s="68">
        <f>286600+145930.55+200000+392623+915000-269976+464700-120000+145609</f>
        <v>2160486.55</v>
      </c>
      <c r="F19" s="9" t="s">
        <v>29</v>
      </c>
      <c r="G19" s="10">
        <v>0</v>
      </c>
    </row>
    <row r="20" spans="1:7" ht="15.75">
      <c r="A20" s="2" t="s">
        <v>6</v>
      </c>
      <c r="B20" s="312" t="s">
        <v>149</v>
      </c>
      <c r="C20" s="312"/>
      <c r="D20" s="312"/>
      <c r="E20" s="312"/>
      <c r="F20" s="312"/>
      <c r="G20" s="312"/>
    </row>
    <row r="21" spans="1:7" ht="17.25" customHeight="1">
      <c r="A21" s="2"/>
      <c r="B21" s="312" t="s">
        <v>151</v>
      </c>
      <c r="C21" s="312"/>
      <c r="D21" s="312"/>
      <c r="E21" s="312"/>
      <c r="F21" s="312"/>
      <c r="G21" s="312"/>
    </row>
    <row r="22" spans="1:7" ht="18" customHeight="1">
      <c r="A22" s="2"/>
      <c r="B22" s="312" t="s">
        <v>155</v>
      </c>
      <c r="C22" s="312"/>
      <c r="D22" s="312"/>
      <c r="E22" s="312"/>
      <c r="F22" s="312"/>
      <c r="G22" s="312"/>
    </row>
    <row r="23" spans="1:7" ht="18.75" customHeight="1">
      <c r="A23" s="2"/>
      <c r="B23" s="312" t="s">
        <v>226</v>
      </c>
      <c r="C23" s="312"/>
      <c r="D23" s="312"/>
      <c r="E23" s="312"/>
      <c r="F23" s="312"/>
      <c r="G23" s="312"/>
    </row>
    <row r="24" spans="1:7" ht="36.75" customHeight="1">
      <c r="A24" s="2"/>
      <c r="B24" s="312" t="s">
        <v>101</v>
      </c>
      <c r="C24" s="312"/>
      <c r="D24" s="312"/>
      <c r="E24" s="312"/>
      <c r="F24" s="312"/>
      <c r="G24" s="312"/>
    </row>
    <row r="25" spans="1:7" ht="16.5" customHeight="1">
      <c r="A25" s="2"/>
      <c r="B25" s="313" t="s">
        <v>286</v>
      </c>
      <c r="C25" s="313"/>
      <c r="D25" s="313"/>
      <c r="E25" s="313"/>
      <c r="F25" s="313"/>
      <c r="G25" s="313"/>
    </row>
    <row r="26" spans="1:7" ht="33.75" customHeight="1">
      <c r="A26" s="2"/>
      <c r="B26" s="313" t="s">
        <v>293</v>
      </c>
      <c r="C26" s="313"/>
      <c r="D26" s="313"/>
      <c r="E26" s="313"/>
      <c r="F26" s="313"/>
      <c r="G26" s="313"/>
    </row>
    <row r="27" spans="1:7" ht="15.75" customHeight="1">
      <c r="A27" s="2"/>
      <c r="B27" s="72"/>
      <c r="C27" s="72"/>
      <c r="D27" s="72"/>
      <c r="E27" s="72"/>
      <c r="F27" s="72"/>
      <c r="G27" s="72"/>
    </row>
    <row r="28" spans="1:7" ht="23.25" customHeight="1">
      <c r="A28" s="2" t="s">
        <v>7</v>
      </c>
      <c r="B28" s="312" t="s">
        <v>26</v>
      </c>
      <c r="C28" s="312"/>
      <c r="D28" s="312"/>
      <c r="E28" s="312"/>
      <c r="F28" s="312"/>
      <c r="G28" s="312"/>
    </row>
    <row r="29" spans="1:7" ht="21" customHeight="1">
      <c r="A29" s="6"/>
      <c r="B29" s="314" t="s">
        <v>173</v>
      </c>
      <c r="C29" s="315"/>
      <c r="D29" s="315"/>
      <c r="E29" s="315"/>
      <c r="F29" s="315"/>
      <c r="G29" s="316"/>
    </row>
    <row r="30" spans="1:7" ht="39.75" customHeight="1">
      <c r="A30" s="6">
        <v>1</v>
      </c>
      <c r="B30" s="317" t="s">
        <v>231</v>
      </c>
      <c r="C30" s="318"/>
      <c r="D30" s="318"/>
      <c r="E30" s="318"/>
      <c r="F30" s="318"/>
      <c r="G30" s="319"/>
    </row>
    <row r="31" spans="1:7" ht="14.25" customHeight="1">
      <c r="A31" s="16"/>
      <c r="B31" s="40"/>
      <c r="C31" s="40"/>
      <c r="D31" s="40"/>
      <c r="E31" s="40"/>
      <c r="F31" s="40"/>
      <c r="G31" s="40"/>
    </row>
    <row r="32" spans="1:7" ht="44.25" customHeight="1">
      <c r="A32" s="2" t="s">
        <v>8</v>
      </c>
      <c r="B32" s="312" t="s">
        <v>161</v>
      </c>
      <c r="C32" s="312"/>
      <c r="D32" s="312"/>
      <c r="E32" s="312"/>
      <c r="F32" s="312"/>
      <c r="G32" s="312"/>
    </row>
    <row r="33" spans="1:4" ht="31.5" customHeight="1">
      <c r="A33" s="2" t="s">
        <v>12</v>
      </c>
      <c r="B33" s="298" t="s">
        <v>9</v>
      </c>
      <c r="C33" s="298"/>
      <c r="D33" s="298"/>
    </row>
    <row r="34" ht="13.5" customHeight="1">
      <c r="A34" s="3"/>
    </row>
    <row r="35" spans="1:7" ht="15.75">
      <c r="A35" s="6" t="s">
        <v>10</v>
      </c>
      <c r="B35" s="325" t="s">
        <v>11</v>
      </c>
      <c r="C35" s="325"/>
      <c r="D35" s="325"/>
      <c r="E35" s="325"/>
      <c r="F35" s="325"/>
      <c r="G35" s="325"/>
    </row>
    <row r="36" spans="1:7" ht="19.5" customHeight="1">
      <c r="A36" s="6" t="s">
        <v>123</v>
      </c>
      <c r="B36" s="351" t="s">
        <v>162</v>
      </c>
      <c r="C36" s="351"/>
      <c r="D36" s="351"/>
      <c r="E36" s="351"/>
      <c r="F36" s="351"/>
      <c r="G36" s="351"/>
    </row>
    <row r="37" spans="1:7" ht="21" customHeight="1">
      <c r="A37" s="6" t="s">
        <v>124</v>
      </c>
      <c r="B37" s="351" t="s">
        <v>163</v>
      </c>
      <c r="C37" s="351"/>
      <c r="D37" s="351"/>
      <c r="E37" s="351"/>
      <c r="F37" s="351"/>
      <c r="G37" s="351"/>
    </row>
    <row r="38" ht="15.75">
      <c r="A38" s="3"/>
    </row>
    <row r="39" spans="1:7" ht="15.75">
      <c r="A39" s="326" t="s">
        <v>19</v>
      </c>
      <c r="B39" s="312" t="s">
        <v>13</v>
      </c>
      <c r="C39" s="312"/>
      <c r="D39" s="312"/>
      <c r="E39" s="312"/>
      <c r="F39" s="312"/>
      <c r="G39" s="312"/>
    </row>
    <row r="40" spans="1:2" ht="15.75">
      <c r="A40" s="326"/>
      <c r="B40" s="1" t="s">
        <v>14</v>
      </c>
    </row>
    <row r="41" ht="15.75">
      <c r="A41" s="3"/>
    </row>
    <row r="42" spans="1:5" ht="31.5">
      <c r="A42" s="6" t="s">
        <v>10</v>
      </c>
      <c r="B42" s="6" t="s">
        <v>15</v>
      </c>
      <c r="C42" s="6" t="s">
        <v>16</v>
      </c>
      <c r="D42" s="6" t="s">
        <v>17</v>
      </c>
      <c r="E42" s="6" t="s">
        <v>18</v>
      </c>
    </row>
    <row r="43" spans="1:5" ht="15.75">
      <c r="A43" s="6">
        <v>1</v>
      </c>
      <c r="B43" s="6">
        <v>2</v>
      </c>
      <c r="C43" s="6">
        <v>3</v>
      </c>
      <c r="D43" s="6">
        <v>4</v>
      </c>
      <c r="E43" s="6">
        <v>6</v>
      </c>
    </row>
    <row r="44" spans="1:5" ht="45">
      <c r="A44" s="6" t="s">
        <v>123</v>
      </c>
      <c r="B44" s="12" t="s">
        <v>66</v>
      </c>
      <c r="C44" s="13">
        <f>E19-C45</f>
        <v>2149086.55</v>
      </c>
      <c r="D44" s="13">
        <v>0</v>
      </c>
      <c r="E44" s="13">
        <f>C44+D44</f>
        <v>2149086.55</v>
      </c>
    </row>
    <row r="45" spans="1:5" ht="45">
      <c r="A45" s="6" t="s">
        <v>124</v>
      </c>
      <c r="B45" s="12" t="s">
        <v>67</v>
      </c>
      <c r="C45" s="13">
        <v>11400</v>
      </c>
      <c r="D45" s="13">
        <v>0</v>
      </c>
      <c r="E45" s="13">
        <f>C45+D45</f>
        <v>11400</v>
      </c>
    </row>
    <row r="46" spans="1:5" ht="15.75" customHeight="1">
      <c r="A46" s="352" t="s">
        <v>18</v>
      </c>
      <c r="B46" s="353"/>
      <c r="C46" s="14">
        <f>SUM(C44:C45)</f>
        <v>2160486.55</v>
      </c>
      <c r="D46" s="14">
        <f>SUM(D44:D44)</f>
        <v>0</v>
      </c>
      <c r="E46" s="14">
        <f>C46+D46</f>
        <v>2160486.55</v>
      </c>
    </row>
    <row r="47" ht="15.75" customHeight="1">
      <c r="A47" s="3"/>
    </row>
    <row r="48" ht="15.75">
      <c r="A48" s="3"/>
    </row>
    <row r="49" spans="1:7" ht="15.75">
      <c r="A49" s="326" t="s">
        <v>135</v>
      </c>
      <c r="B49" s="312" t="s">
        <v>20</v>
      </c>
      <c r="C49" s="312"/>
      <c r="D49" s="312"/>
      <c r="E49" s="312"/>
      <c r="F49" s="312"/>
      <c r="G49" s="312"/>
    </row>
    <row r="50" spans="1:2" ht="15.75">
      <c r="A50" s="326"/>
      <c r="B50" s="1" t="s">
        <v>14</v>
      </c>
    </row>
    <row r="51" ht="15.75">
      <c r="A51" s="3"/>
    </row>
    <row r="52" spans="2:5" ht="31.5">
      <c r="B52" s="6" t="s">
        <v>134</v>
      </c>
      <c r="C52" s="6" t="s">
        <v>16</v>
      </c>
      <c r="D52" s="6" t="s">
        <v>17</v>
      </c>
      <c r="E52" s="6" t="s">
        <v>18</v>
      </c>
    </row>
    <row r="53" spans="2:5" ht="15.75">
      <c r="B53" s="6">
        <v>1</v>
      </c>
      <c r="C53" s="6">
        <v>2</v>
      </c>
      <c r="D53" s="6">
        <v>3</v>
      </c>
      <c r="E53" s="6">
        <v>4</v>
      </c>
    </row>
    <row r="54" spans="2:5" ht="114.75">
      <c r="B54" s="89" t="s">
        <v>453</v>
      </c>
      <c r="C54" s="88">
        <f>E19</f>
        <v>2160486.55</v>
      </c>
      <c r="D54" s="88">
        <v>0</v>
      </c>
      <c r="E54" s="88">
        <f>C54</f>
        <v>2160486.55</v>
      </c>
    </row>
    <row r="55" spans="2:5" ht="15.75">
      <c r="B55" s="17" t="s">
        <v>18</v>
      </c>
      <c r="C55" s="21">
        <f>C54</f>
        <v>2160486.55</v>
      </c>
      <c r="D55" s="21">
        <v>0</v>
      </c>
      <c r="E55" s="21">
        <f>E54</f>
        <v>2160486.55</v>
      </c>
    </row>
    <row r="56" ht="15.75">
      <c r="A56" s="3"/>
    </row>
    <row r="57" ht="15.75">
      <c r="A57" s="3"/>
    </row>
    <row r="58" spans="1:7" ht="15.75">
      <c r="A58" s="2" t="s">
        <v>32</v>
      </c>
      <c r="B58" s="312" t="s">
        <v>136</v>
      </c>
      <c r="C58" s="312"/>
      <c r="D58" s="312"/>
      <c r="E58" s="312"/>
      <c r="F58" s="312"/>
      <c r="G58" s="312"/>
    </row>
    <row r="59" ht="15.75">
      <c r="A59" s="3"/>
    </row>
    <row r="60" spans="1:7" ht="46.5" customHeight="1">
      <c r="A60" s="6" t="s">
        <v>10</v>
      </c>
      <c r="B60" s="6" t="s">
        <v>137</v>
      </c>
      <c r="C60" s="6" t="s">
        <v>138</v>
      </c>
      <c r="D60" s="6" t="s">
        <v>139</v>
      </c>
      <c r="E60" s="6" t="s">
        <v>16</v>
      </c>
      <c r="F60" s="6" t="s">
        <v>17</v>
      </c>
      <c r="G60" s="6" t="s">
        <v>18</v>
      </c>
    </row>
    <row r="61" spans="1:7" ht="15.7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</row>
    <row r="62" spans="1:7" ht="15.75">
      <c r="A62" s="6"/>
      <c r="B62" s="332" t="s">
        <v>168</v>
      </c>
      <c r="C62" s="333"/>
      <c r="D62" s="333"/>
      <c r="E62" s="333"/>
      <c r="F62" s="333"/>
      <c r="G62" s="334"/>
    </row>
    <row r="63" spans="1:7" ht="15.75" customHeight="1">
      <c r="A63" s="6">
        <v>1</v>
      </c>
      <c r="B63" s="17" t="s">
        <v>140</v>
      </c>
      <c r="C63" s="6"/>
      <c r="D63" s="6"/>
      <c r="E63" s="6"/>
      <c r="F63" s="6"/>
      <c r="G63" s="6"/>
    </row>
    <row r="64" spans="1:8" ht="51" customHeight="1">
      <c r="A64" s="6"/>
      <c r="B64" s="7" t="s">
        <v>164</v>
      </c>
      <c r="C64" s="6" t="s">
        <v>63</v>
      </c>
      <c r="D64" s="73" t="s">
        <v>46</v>
      </c>
      <c r="E64" s="61">
        <f>E44</f>
        <v>2149086.55</v>
      </c>
      <c r="F64" s="6" t="s">
        <v>76</v>
      </c>
      <c r="G64" s="18">
        <f>E64</f>
        <v>2149086.55</v>
      </c>
      <c r="H64" s="64"/>
    </row>
    <row r="65" spans="1:7" ht="15.75">
      <c r="A65" s="6">
        <v>2</v>
      </c>
      <c r="B65" s="17" t="s">
        <v>141</v>
      </c>
      <c r="C65" s="6"/>
      <c r="D65" s="18"/>
      <c r="E65" s="61"/>
      <c r="F65" s="6"/>
      <c r="G65" s="18"/>
    </row>
    <row r="66" spans="1:7" ht="48" customHeight="1">
      <c r="A66" s="6"/>
      <c r="B66" s="7" t="s">
        <v>237</v>
      </c>
      <c r="C66" s="6" t="s">
        <v>167</v>
      </c>
      <c r="D66" s="23" t="s">
        <v>64</v>
      </c>
      <c r="E66" s="92">
        <f>E67+E68+E69</f>
        <v>298</v>
      </c>
      <c r="F66" s="56" t="s">
        <v>76</v>
      </c>
      <c r="G66" s="36">
        <f aca="true" t="shared" si="0" ref="G66:G71">E66</f>
        <v>298</v>
      </c>
    </row>
    <row r="67" spans="1:7" ht="13.5" customHeight="1">
      <c r="A67" s="6"/>
      <c r="B67" s="90" t="s">
        <v>232</v>
      </c>
      <c r="C67" s="87" t="s">
        <v>167</v>
      </c>
      <c r="D67" s="91" t="s">
        <v>64</v>
      </c>
      <c r="E67" s="61">
        <v>137</v>
      </c>
      <c r="F67" s="56" t="s">
        <v>76</v>
      </c>
      <c r="G67" s="18">
        <f t="shared" si="0"/>
        <v>137</v>
      </c>
    </row>
    <row r="68" spans="1:7" ht="13.5" customHeight="1">
      <c r="A68" s="6"/>
      <c r="B68" s="90" t="s">
        <v>233</v>
      </c>
      <c r="C68" s="87" t="s">
        <v>167</v>
      </c>
      <c r="D68" s="91" t="s">
        <v>64</v>
      </c>
      <c r="E68" s="61">
        <v>148</v>
      </c>
      <c r="F68" s="56" t="s">
        <v>76</v>
      </c>
      <c r="G68" s="18">
        <f t="shared" si="0"/>
        <v>148</v>
      </c>
    </row>
    <row r="69" spans="1:7" ht="13.5" customHeight="1">
      <c r="A69" s="6"/>
      <c r="B69" s="90" t="s">
        <v>234</v>
      </c>
      <c r="C69" s="87" t="s">
        <v>167</v>
      </c>
      <c r="D69" s="91" t="s">
        <v>64</v>
      </c>
      <c r="E69" s="61">
        <f>E70+E71</f>
        <v>13</v>
      </c>
      <c r="F69" s="56" t="s">
        <v>76</v>
      </c>
      <c r="G69" s="18">
        <f t="shared" si="0"/>
        <v>13</v>
      </c>
    </row>
    <row r="70" spans="1:7" ht="15.75" customHeight="1">
      <c r="A70" s="6"/>
      <c r="B70" s="90" t="s">
        <v>235</v>
      </c>
      <c r="C70" s="87" t="s">
        <v>167</v>
      </c>
      <c r="D70" s="91" t="s">
        <v>64</v>
      </c>
      <c r="E70" s="61">
        <v>7</v>
      </c>
      <c r="F70" s="56" t="s">
        <v>76</v>
      </c>
      <c r="G70" s="18">
        <f t="shared" si="0"/>
        <v>7</v>
      </c>
    </row>
    <row r="71" spans="1:7" ht="15.75" customHeight="1">
      <c r="A71" s="6"/>
      <c r="B71" s="90" t="s">
        <v>236</v>
      </c>
      <c r="C71" s="87" t="s">
        <v>167</v>
      </c>
      <c r="D71" s="91" t="s">
        <v>64</v>
      </c>
      <c r="E71" s="61">
        <v>6</v>
      </c>
      <c r="F71" s="56" t="s">
        <v>76</v>
      </c>
      <c r="G71" s="18">
        <f t="shared" si="0"/>
        <v>6</v>
      </c>
    </row>
    <row r="72" spans="1:7" ht="17.25" customHeight="1">
      <c r="A72" s="6">
        <v>3</v>
      </c>
      <c r="B72" s="17" t="s">
        <v>142</v>
      </c>
      <c r="C72" s="6"/>
      <c r="D72" s="23"/>
      <c r="E72" s="18"/>
      <c r="F72" s="6"/>
      <c r="G72" s="18"/>
    </row>
    <row r="73" spans="1:7" ht="45.75" customHeight="1">
      <c r="A73" s="6"/>
      <c r="B73" s="7" t="s">
        <v>165</v>
      </c>
      <c r="C73" s="6" t="s">
        <v>55</v>
      </c>
      <c r="D73" s="23" t="s">
        <v>54</v>
      </c>
      <c r="E73" s="259">
        <f>E64/2400000*100%</f>
        <v>0.8954527291666666</v>
      </c>
      <c r="F73" s="260" t="s">
        <v>76</v>
      </c>
      <c r="G73" s="259">
        <f>E73</f>
        <v>0.8954527291666666</v>
      </c>
    </row>
    <row r="74" spans="1:7" ht="18.75" customHeight="1">
      <c r="A74" s="6">
        <v>4</v>
      </c>
      <c r="B74" s="17" t="s">
        <v>143</v>
      </c>
      <c r="C74" s="6"/>
      <c r="D74" s="18"/>
      <c r="E74" s="18"/>
      <c r="F74" s="6"/>
      <c r="G74" s="18"/>
    </row>
    <row r="75" spans="1:7" ht="54.75" customHeight="1">
      <c r="A75" s="6"/>
      <c r="B75" s="7" t="s">
        <v>166</v>
      </c>
      <c r="C75" s="6" t="s">
        <v>55</v>
      </c>
      <c r="D75" s="18" t="s">
        <v>54</v>
      </c>
      <c r="E75" s="18">
        <f>(E66/271)*100</f>
        <v>109.96309963099631</v>
      </c>
      <c r="F75" s="6" t="s">
        <v>76</v>
      </c>
      <c r="G75" s="18">
        <f>E75</f>
        <v>109.96309963099631</v>
      </c>
    </row>
    <row r="76" spans="1:7" ht="18.75" customHeight="1">
      <c r="A76" s="6"/>
      <c r="B76" s="332" t="s">
        <v>169</v>
      </c>
      <c r="C76" s="333"/>
      <c r="D76" s="333"/>
      <c r="E76" s="333"/>
      <c r="F76" s="333"/>
      <c r="G76" s="334"/>
    </row>
    <row r="77" spans="1:7" ht="16.5" customHeight="1">
      <c r="A77" s="6">
        <v>1</v>
      </c>
      <c r="B77" s="17" t="s">
        <v>140</v>
      </c>
      <c r="C77" s="6"/>
      <c r="D77" s="6"/>
      <c r="E77" s="25"/>
      <c r="F77" s="6"/>
      <c r="G77" s="25"/>
    </row>
    <row r="78" spans="1:8" ht="46.5" customHeight="1">
      <c r="A78" s="6"/>
      <c r="B78" s="7" t="s">
        <v>170</v>
      </c>
      <c r="C78" s="6" t="s">
        <v>176</v>
      </c>
      <c r="D78" s="26" t="s">
        <v>46</v>
      </c>
      <c r="E78" s="18">
        <f>E45</f>
        <v>11400</v>
      </c>
      <c r="F78" s="6"/>
      <c r="G78" s="25">
        <f>E78</f>
        <v>11400</v>
      </c>
      <c r="H78" s="64"/>
    </row>
    <row r="79" spans="1:7" ht="15" customHeight="1">
      <c r="A79" s="6">
        <v>2</v>
      </c>
      <c r="B79" s="17" t="s">
        <v>141</v>
      </c>
      <c r="C79" s="6"/>
      <c r="D79" s="25"/>
      <c r="E79" s="25"/>
      <c r="F79" s="6"/>
      <c r="G79" s="25"/>
    </row>
    <row r="80" spans="1:7" ht="61.5" customHeight="1">
      <c r="A80" s="6"/>
      <c r="B80" s="7" t="s">
        <v>238</v>
      </c>
      <c r="C80" s="6" t="s">
        <v>48</v>
      </c>
      <c r="D80" s="25" t="s">
        <v>64</v>
      </c>
      <c r="E80" s="25">
        <v>1</v>
      </c>
      <c r="F80" s="6"/>
      <c r="G80" s="25">
        <f>E80</f>
        <v>1</v>
      </c>
    </row>
    <row r="81" spans="1:7" ht="18" customHeight="1">
      <c r="A81" s="6"/>
      <c r="B81" s="265" t="s">
        <v>232</v>
      </c>
      <c r="C81" s="80" t="s">
        <v>167</v>
      </c>
      <c r="D81" s="80" t="s">
        <v>64</v>
      </c>
      <c r="E81" s="25">
        <v>1</v>
      </c>
      <c r="F81" s="6"/>
      <c r="G81" s="25">
        <f>E81</f>
        <v>1</v>
      </c>
    </row>
    <row r="82" spans="1:7" ht="15.75" customHeight="1">
      <c r="A82" s="6"/>
      <c r="B82" s="265" t="s">
        <v>233</v>
      </c>
      <c r="C82" s="80" t="s">
        <v>167</v>
      </c>
      <c r="D82" s="80" t="s">
        <v>64</v>
      </c>
      <c r="E82" s="93" t="s">
        <v>76</v>
      </c>
      <c r="F82" s="6"/>
      <c r="G82" s="93" t="str">
        <f>E82</f>
        <v>-</v>
      </c>
    </row>
    <row r="83" spans="1:7" ht="15.75" customHeight="1">
      <c r="A83" s="6">
        <v>3</v>
      </c>
      <c r="B83" s="17" t="s">
        <v>142</v>
      </c>
      <c r="C83" s="6"/>
      <c r="D83" s="25"/>
      <c r="E83" s="25"/>
      <c r="F83" s="6"/>
      <c r="G83" s="25"/>
    </row>
    <row r="84" spans="1:7" ht="30" customHeight="1">
      <c r="A84" s="6"/>
      <c r="B84" s="7" t="s">
        <v>174</v>
      </c>
      <c r="C84" s="6" t="s">
        <v>55</v>
      </c>
      <c r="D84" s="25" t="s">
        <v>54</v>
      </c>
      <c r="E84" s="25">
        <v>100</v>
      </c>
      <c r="F84" s="6"/>
      <c r="G84" s="25">
        <v>100</v>
      </c>
    </row>
    <row r="85" spans="1:7" ht="18" customHeight="1">
      <c r="A85" s="6">
        <v>4</v>
      </c>
      <c r="B85" s="17" t="s">
        <v>143</v>
      </c>
      <c r="C85" s="6"/>
      <c r="D85" s="25"/>
      <c r="E85" s="25"/>
      <c r="F85" s="6"/>
      <c r="G85" s="25"/>
    </row>
    <row r="86" spans="1:7" ht="65.25" customHeight="1">
      <c r="A86" s="6"/>
      <c r="B86" s="7" t="s">
        <v>175</v>
      </c>
      <c r="C86" s="6" t="s">
        <v>55</v>
      </c>
      <c r="D86" s="25" t="s">
        <v>54</v>
      </c>
      <c r="E86" s="25">
        <v>100</v>
      </c>
      <c r="F86" s="6"/>
      <c r="G86" s="25">
        <f>E86</f>
        <v>100</v>
      </c>
    </row>
    <row r="87" spans="1:7" ht="14.25" customHeight="1">
      <c r="A87" s="16"/>
      <c r="B87" s="15"/>
      <c r="C87" s="16"/>
      <c r="D87" s="16"/>
      <c r="E87" s="22"/>
      <c r="F87" s="16"/>
      <c r="G87" s="22"/>
    </row>
    <row r="88" ht="15.75">
      <c r="A88" s="3"/>
    </row>
    <row r="89" spans="1:7" ht="15.75">
      <c r="A89" s="3" t="s">
        <v>57</v>
      </c>
      <c r="B89" s="3"/>
      <c r="C89" s="3"/>
      <c r="D89" s="8"/>
      <c r="E89" s="55"/>
      <c r="F89" s="327" t="s">
        <v>58</v>
      </c>
      <c r="G89" s="327"/>
    </row>
    <row r="90" spans="1:7" ht="15">
      <c r="A90" s="62"/>
      <c r="B90" s="62"/>
      <c r="C90" s="62"/>
      <c r="D90" s="5" t="s">
        <v>144</v>
      </c>
      <c r="E90" s="63"/>
      <c r="F90" s="347" t="s">
        <v>59</v>
      </c>
      <c r="G90" s="348"/>
    </row>
    <row r="91" spans="1:7" ht="15.75">
      <c r="A91" s="349"/>
      <c r="B91" s="349"/>
      <c r="C91" s="62"/>
      <c r="D91" s="2"/>
      <c r="E91" s="62"/>
      <c r="F91" s="62"/>
      <c r="G91" s="62"/>
    </row>
    <row r="92" spans="1:7" ht="15.75">
      <c r="A92" s="330" t="s">
        <v>145</v>
      </c>
      <c r="B92" s="330"/>
      <c r="C92" s="62"/>
      <c r="E92" s="62"/>
      <c r="F92" s="62"/>
      <c r="G92" s="62"/>
    </row>
    <row r="93" spans="1:7" ht="15.75" customHeight="1">
      <c r="A93" s="3" t="s">
        <v>202</v>
      </c>
      <c r="B93" s="3"/>
      <c r="C93" s="3"/>
      <c r="D93" s="8"/>
      <c r="E93" s="55"/>
      <c r="F93" s="327" t="s">
        <v>60</v>
      </c>
      <c r="G93" s="327"/>
    </row>
    <row r="94" spans="1:7" ht="15.75">
      <c r="A94" s="3" t="s">
        <v>206</v>
      </c>
      <c r="B94" s="3"/>
      <c r="C94" s="62"/>
      <c r="D94" s="5" t="s">
        <v>144</v>
      </c>
      <c r="E94" s="5"/>
      <c r="F94" s="328" t="s">
        <v>59</v>
      </c>
      <c r="G94" s="329"/>
    </row>
    <row r="95" spans="1:7" ht="15.75">
      <c r="A95" s="3"/>
      <c r="B95" s="3"/>
      <c r="C95" s="62"/>
      <c r="D95" s="5"/>
      <c r="E95" s="5"/>
      <c r="F95" s="69"/>
      <c r="G95" s="289"/>
    </row>
    <row r="96" spans="1:7" ht="15.75">
      <c r="A96" s="1"/>
      <c r="B96" s="65" t="s">
        <v>116</v>
      </c>
      <c r="C96" s="2"/>
      <c r="F96" s="345"/>
      <c r="G96" s="345"/>
    </row>
    <row r="97" ht="15">
      <c r="B97" s="66" t="s">
        <v>117</v>
      </c>
    </row>
    <row r="98" ht="15">
      <c r="B98" s="19" t="s">
        <v>118</v>
      </c>
    </row>
  </sheetData>
  <sheetProtection/>
  <mergeCells count="43">
    <mergeCell ref="F96:G96"/>
    <mergeCell ref="F89:G89"/>
    <mergeCell ref="F90:G90"/>
    <mergeCell ref="A91:B91"/>
    <mergeCell ref="A92:B92"/>
    <mergeCell ref="F93:G93"/>
    <mergeCell ref="F94:G94"/>
    <mergeCell ref="A46:B46"/>
    <mergeCell ref="A49:A50"/>
    <mergeCell ref="B49:G49"/>
    <mergeCell ref="B58:G58"/>
    <mergeCell ref="B62:G62"/>
    <mergeCell ref="B76:G76"/>
    <mergeCell ref="B33:D33"/>
    <mergeCell ref="B35:G35"/>
    <mergeCell ref="B36:G36"/>
    <mergeCell ref="B37:G37"/>
    <mergeCell ref="A39:A40"/>
    <mergeCell ref="B39:G39"/>
    <mergeCell ref="B25:G25"/>
    <mergeCell ref="B26:G26"/>
    <mergeCell ref="B28:G28"/>
    <mergeCell ref="B29:G29"/>
    <mergeCell ref="B30:G30"/>
    <mergeCell ref="B32:G32"/>
    <mergeCell ref="E17:F17"/>
    <mergeCell ref="B20:G20"/>
    <mergeCell ref="B21:G21"/>
    <mergeCell ref="B22:G22"/>
    <mergeCell ref="B23:G23"/>
    <mergeCell ref="B24:G24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1968503937007874" right="0.15748031496062992" top="1.1811023622047245" bottom="0.2755905511811024" header="0.31496062992125984" footer="0.31496062992125984"/>
  <pageSetup fitToHeight="4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G104"/>
  <sheetViews>
    <sheetView zoomScalePageLayoutView="0" workbookViewId="0" topLeftCell="A1">
      <selection activeCell="E7" sqref="E7:G7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335" t="s">
        <v>3</v>
      </c>
      <c r="F1" s="299"/>
      <c r="G1" s="299"/>
    </row>
    <row r="2" spans="1:5" ht="15.75">
      <c r="A2" s="1"/>
      <c r="E2" s="1"/>
    </row>
    <row r="3" spans="1:5" ht="15.75">
      <c r="A3" s="1"/>
      <c r="E3" s="1" t="s">
        <v>120</v>
      </c>
    </row>
    <row r="4" spans="1:7" ht="15.75" customHeight="1">
      <c r="A4" s="1"/>
      <c r="E4" s="295" t="s">
        <v>156</v>
      </c>
      <c r="F4" s="295"/>
      <c r="G4" s="295"/>
    </row>
    <row r="5" spans="1:7" ht="15.75">
      <c r="A5" s="1"/>
      <c r="B5" s="1"/>
      <c r="E5" s="336" t="s">
        <v>148</v>
      </c>
      <c r="F5" s="336"/>
      <c r="G5" s="336"/>
    </row>
    <row r="6" spans="1:7" ht="15" customHeight="1">
      <c r="A6" s="1"/>
      <c r="E6" s="337" t="s">
        <v>121</v>
      </c>
      <c r="F6" s="337"/>
      <c r="G6" s="337"/>
    </row>
    <row r="7" spans="5:7" ht="15">
      <c r="E7" s="298" t="s">
        <v>457</v>
      </c>
      <c r="F7" s="299"/>
      <c r="G7" s="299"/>
    </row>
    <row r="9" spans="1:7" ht="15.75">
      <c r="A9" s="300" t="s">
        <v>122</v>
      </c>
      <c r="B9" s="300"/>
      <c r="C9" s="300"/>
      <c r="D9" s="300"/>
      <c r="E9" s="300"/>
      <c r="F9" s="300"/>
      <c r="G9" s="300"/>
    </row>
    <row r="10" spans="1:7" ht="15.75">
      <c r="A10" s="300" t="s">
        <v>225</v>
      </c>
      <c r="B10" s="300"/>
      <c r="C10" s="300"/>
      <c r="D10" s="300"/>
      <c r="E10" s="300"/>
      <c r="F10" s="300"/>
      <c r="G10" s="300"/>
    </row>
    <row r="11" spans="1:7" ht="15.75">
      <c r="A11" s="86"/>
      <c r="B11" s="86"/>
      <c r="C11" s="86"/>
      <c r="D11" s="86"/>
      <c r="E11" s="86"/>
      <c r="F11" s="86"/>
      <c r="G11" s="86"/>
    </row>
    <row r="12" spans="1:7" ht="15" customHeight="1">
      <c r="A12" s="114" t="s">
        <v>214</v>
      </c>
      <c r="B12" s="261" t="s">
        <v>283</v>
      </c>
      <c r="C12" s="110"/>
      <c r="D12" s="301" t="s">
        <v>148</v>
      </c>
      <c r="E12" s="302"/>
      <c r="F12" s="303"/>
      <c r="G12" s="100">
        <v>38068238</v>
      </c>
    </row>
    <row r="13" spans="2:7" ht="26.25" customHeight="1">
      <c r="B13" s="262" t="s">
        <v>218</v>
      </c>
      <c r="C13" s="106"/>
      <c r="D13" s="304" t="s">
        <v>121</v>
      </c>
      <c r="E13" s="304"/>
      <c r="F13" s="112"/>
      <c r="G13" s="102" t="s">
        <v>215</v>
      </c>
    </row>
    <row r="14" spans="1:7" ht="15" customHeight="1">
      <c r="A14" s="113" t="s">
        <v>216</v>
      </c>
      <c r="B14" s="261" t="s">
        <v>284</v>
      </c>
      <c r="C14" s="111"/>
      <c r="D14" s="305" t="s">
        <v>148</v>
      </c>
      <c r="E14" s="306"/>
      <c r="F14" s="307"/>
      <c r="G14" s="103">
        <v>38068238</v>
      </c>
    </row>
    <row r="15" spans="1:7" ht="36" customHeight="1">
      <c r="A15" s="113"/>
      <c r="B15" s="262" t="s">
        <v>218</v>
      </c>
      <c r="C15" s="106"/>
      <c r="D15" s="308" t="s">
        <v>146</v>
      </c>
      <c r="E15" s="308"/>
      <c r="F15" s="112"/>
      <c r="G15" s="102" t="s">
        <v>215</v>
      </c>
    </row>
    <row r="16" spans="1:7" ht="40.5" customHeight="1">
      <c r="A16" s="104" t="s">
        <v>217</v>
      </c>
      <c r="B16" s="261" t="s">
        <v>240</v>
      </c>
      <c r="C16" s="261" t="s">
        <v>241</v>
      </c>
      <c r="D16" s="261" t="s">
        <v>103</v>
      </c>
      <c r="E16" s="309" t="s">
        <v>375</v>
      </c>
      <c r="F16" s="309"/>
      <c r="G16" s="261" t="s">
        <v>282</v>
      </c>
    </row>
    <row r="17" spans="1:7" ht="45" customHeight="1">
      <c r="A17" s="105"/>
      <c r="B17" s="106" t="s">
        <v>218</v>
      </c>
      <c r="C17" s="262" t="s">
        <v>219</v>
      </c>
      <c r="D17" s="101" t="s">
        <v>220</v>
      </c>
      <c r="E17" s="311" t="s">
        <v>221</v>
      </c>
      <c r="F17" s="311"/>
      <c r="G17" s="262" t="s">
        <v>222</v>
      </c>
    </row>
    <row r="18" spans="1:7" ht="51" customHeight="1">
      <c r="A18" s="2" t="s">
        <v>126</v>
      </c>
      <c r="B18" s="9" t="s">
        <v>150</v>
      </c>
      <c r="C18" s="68">
        <f>E18+G18</f>
        <v>2247480</v>
      </c>
      <c r="D18" s="9" t="s">
        <v>28</v>
      </c>
      <c r="E18" s="68">
        <v>0</v>
      </c>
      <c r="F18" s="9" t="s">
        <v>29</v>
      </c>
      <c r="G18" s="68">
        <f>1050000+240000+450000+560000+108000-32500-355000+252000-25020</f>
        <v>2247480</v>
      </c>
    </row>
    <row r="19" spans="1:7" ht="15.75">
      <c r="A19" s="2" t="s">
        <v>6</v>
      </c>
      <c r="B19" s="312" t="s">
        <v>149</v>
      </c>
      <c r="C19" s="312"/>
      <c r="D19" s="312"/>
      <c r="E19" s="312"/>
      <c r="F19" s="312"/>
      <c r="G19" s="312"/>
    </row>
    <row r="20" spans="1:7" ht="21" customHeight="1">
      <c r="A20" s="2"/>
      <c r="B20" s="312" t="s">
        <v>151</v>
      </c>
      <c r="C20" s="312"/>
      <c r="D20" s="312"/>
      <c r="E20" s="312"/>
      <c r="F20" s="312"/>
      <c r="G20" s="312"/>
    </row>
    <row r="21" spans="1:7" ht="15.75" customHeight="1">
      <c r="A21" s="2"/>
      <c r="B21" s="312" t="s">
        <v>153</v>
      </c>
      <c r="C21" s="312"/>
      <c r="D21" s="312"/>
      <c r="E21" s="312"/>
      <c r="F21" s="312"/>
      <c r="G21" s="312"/>
    </row>
    <row r="22" spans="1:7" ht="17.25" customHeight="1">
      <c r="A22" s="2"/>
      <c r="B22" s="312" t="s">
        <v>335</v>
      </c>
      <c r="C22" s="312"/>
      <c r="D22" s="312"/>
      <c r="E22" s="312"/>
      <c r="F22" s="312"/>
      <c r="G22" s="312"/>
    </row>
    <row r="23" spans="1:7" ht="32.25" customHeight="1">
      <c r="A23" s="2"/>
      <c r="B23" s="312" t="s">
        <v>101</v>
      </c>
      <c r="C23" s="312"/>
      <c r="D23" s="312"/>
      <c r="E23" s="312"/>
      <c r="F23" s="312"/>
      <c r="G23" s="312"/>
    </row>
    <row r="24" spans="1:7" ht="21" customHeight="1">
      <c r="A24" s="2"/>
      <c r="B24" s="313" t="s">
        <v>286</v>
      </c>
      <c r="C24" s="313"/>
      <c r="D24" s="313"/>
      <c r="E24" s="313"/>
      <c r="F24" s="313"/>
      <c r="G24" s="313"/>
    </row>
    <row r="25" spans="1:7" ht="31.5" customHeight="1">
      <c r="A25" s="2"/>
      <c r="B25" s="313" t="s">
        <v>338</v>
      </c>
      <c r="C25" s="313"/>
      <c r="D25" s="313"/>
      <c r="E25" s="313"/>
      <c r="F25" s="313"/>
      <c r="G25" s="313"/>
    </row>
    <row r="26" spans="1:7" ht="14.25" customHeight="1">
      <c r="A26" s="2"/>
      <c r="B26" s="9"/>
      <c r="C26" s="9"/>
      <c r="D26" s="9"/>
      <c r="E26" s="9"/>
      <c r="F26" s="9"/>
      <c r="G26" s="9"/>
    </row>
    <row r="27" spans="1:7" ht="24" customHeight="1">
      <c r="A27" s="2" t="s">
        <v>7</v>
      </c>
      <c r="B27" s="312" t="s">
        <v>26</v>
      </c>
      <c r="C27" s="312"/>
      <c r="D27" s="312"/>
      <c r="E27" s="312"/>
      <c r="F27" s="312"/>
      <c r="G27" s="312"/>
    </row>
    <row r="28" spans="1:7" ht="27" customHeight="1">
      <c r="A28" s="6"/>
      <c r="B28" s="352" t="s">
        <v>173</v>
      </c>
      <c r="C28" s="354"/>
      <c r="D28" s="354"/>
      <c r="E28" s="354"/>
      <c r="F28" s="354"/>
      <c r="G28" s="353"/>
    </row>
    <row r="29" spans="1:7" ht="47.25" customHeight="1">
      <c r="A29" s="6" t="s">
        <v>123</v>
      </c>
      <c r="B29" s="317" t="s">
        <v>454</v>
      </c>
      <c r="C29" s="318"/>
      <c r="D29" s="318"/>
      <c r="E29" s="318"/>
      <c r="F29" s="318"/>
      <c r="G29" s="319"/>
    </row>
    <row r="30" spans="1:7" ht="29.25" customHeight="1">
      <c r="A30" s="2" t="s">
        <v>8</v>
      </c>
      <c r="B30" s="312" t="s">
        <v>242</v>
      </c>
      <c r="C30" s="312"/>
      <c r="D30" s="312"/>
      <c r="E30" s="312"/>
      <c r="F30" s="312"/>
      <c r="G30" s="312"/>
    </row>
    <row r="31" spans="1:4" ht="20.25" customHeight="1">
      <c r="A31" s="2" t="s">
        <v>12</v>
      </c>
      <c r="B31" s="298" t="s">
        <v>9</v>
      </c>
      <c r="C31" s="298"/>
      <c r="D31" s="298"/>
    </row>
    <row r="32" ht="15.75">
      <c r="A32" s="3"/>
    </row>
    <row r="33" spans="1:7" ht="15.75">
      <c r="A33" s="6" t="s">
        <v>10</v>
      </c>
      <c r="B33" s="331" t="s">
        <v>11</v>
      </c>
      <c r="C33" s="331"/>
      <c r="D33" s="331"/>
      <c r="E33" s="331"/>
      <c r="F33" s="331"/>
      <c r="G33" s="331"/>
    </row>
    <row r="34" spans="1:7" ht="35.25" customHeight="1">
      <c r="A34" s="6" t="s">
        <v>123</v>
      </c>
      <c r="B34" s="317" t="s">
        <v>280</v>
      </c>
      <c r="C34" s="318"/>
      <c r="D34" s="318"/>
      <c r="E34" s="318"/>
      <c r="F34" s="318"/>
      <c r="G34" s="319"/>
    </row>
    <row r="35" spans="1:7" ht="15.75">
      <c r="A35" s="6" t="s">
        <v>124</v>
      </c>
      <c r="B35" s="355" t="s">
        <v>279</v>
      </c>
      <c r="C35" s="356"/>
      <c r="D35" s="356"/>
      <c r="E35" s="356"/>
      <c r="F35" s="356"/>
      <c r="G35" s="356"/>
    </row>
    <row r="36" spans="1:7" ht="15.75">
      <c r="A36" s="35" t="s">
        <v>125</v>
      </c>
      <c r="B36" s="357" t="s">
        <v>342</v>
      </c>
      <c r="C36" s="357"/>
      <c r="D36" s="357"/>
      <c r="E36" s="357"/>
      <c r="F36" s="357"/>
      <c r="G36" s="357"/>
    </row>
    <row r="37" spans="1:7" ht="15.75">
      <c r="A37" s="41"/>
      <c r="B37" s="167"/>
      <c r="C37" s="167"/>
      <c r="D37" s="167"/>
      <c r="E37" s="167"/>
      <c r="F37" s="167"/>
      <c r="G37" s="167"/>
    </row>
    <row r="38" spans="1:7" ht="15.75">
      <c r="A38" s="326" t="s">
        <v>19</v>
      </c>
      <c r="B38" s="312" t="s">
        <v>13</v>
      </c>
      <c r="C38" s="312"/>
      <c r="D38" s="312"/>
      <c r="E38" s="312"/>
      <c r="F38" s="312"/>
      <c r="G38" s="312"/>
    </row>
    <row r="39" spans="1:2" ht="15.75">
      <c r="A39" s="326"/>
      <c r="B39" s="1" t="s">
        <v>14</v>
      </c>
    </row>
    <row r="40" spans="1:6" ht="31.5">
      <c r="A40" s="6" t="s">
        <v>10</v>
      </c>
      <c r="B40" s="6" t="s">
        <v>15</v>
      </c>
      <c r="C40" s="6" t="s">
        <v>16</v>
      </c>
      <c r="D40" s="6" t="s">
        <v>17</v>
      </c>
      <c r="E40" s="6" t="s">
        <v>18</v>
      </c>
      <c r="F40" s="16"/>
    </row>
    <row r="41" spans="1:6" ht="15.75">
      <c r="A41" s="6">
        <v>1</v>
      </c>
      <c r="B41" s="6">
        <v>2</v>
      </c>
      <c r="C41" s="6">
        <v>3</v>
      </c>
      <c r="D41" s="6">
        <v>4</v>
      </c>
      <c r="E41" s="6">
        <v>6</v>
      </c>
      <c r="F41" s="16"/>
    </row>
    <row r="42" spans="1:6" ht="90">
      <c r="A42" s="6" t="s">
        <v>123</v>
      </c>
      <c r="B42" s="12" t="s">
        <v>280</v>
      </c>
      <c r="C42" s="13">
        <f>E18</f>
        <v>0</v>
      </c>
      <c r="D42" s="13">
        <f>450000+450000-32500</f>
        <v>867500</v>
      </c>
      <c r="E42" s="13">
        <f>C42+D42</f>
        <v>867500</v>
      </c>
      <c r="F42" s="77"/>
    </row>
    <row r="43" spans="1:6" ht="75">
      <c r="A43" s="6" t="s">
        <v>124</v>
      </c>
      <c r="B43" s="12" t="s">
        <v>279</v>
      </c>
      <c r="C43" s="13">
        <v>0</v>
      </c>
      <c r="D43" s="13">
        <f>600000-355000</f>
        <v>245000</v>
      </c>
      <c r="E43" s="13">
        <f>D43</f>
        <v>245000</v>
      </c>
      <c r="F43" s="77"/>
    </row>
    <row r="44" spans="1:6" ht="76.5" customHeight="1">
      <c r="A44" s="6">
        <v>3</v>
      </c>
      <c r="B44" s="12" t="str">
        <f>B36</f>
        <v>Придбання у комунальну власність квартир для надання у тимчасове користування внутрішньо переміщеним особам</v>
      </c>
      <c r="C44" s="13">
        <v>0</v>
      </c>
      <c r="D44" s="13">
        <f>240000+560000+108000+252000-25020</f>
        <v>1134980</v>
      </c>
      <c r="E44" s="13">
        <f>D44</f>
        <v>1134980</v>
      </c>
      <c r="F44" s="77"/>
    </row>
    <row r="45" spans="1:6" ht="15.75">
      <c r="A45" s="331" t="s">
        <v>18</v>
      </c>
      <c r="B45" s="331"/>
      <c r="C45" s="14">
        <f>SUM(C42:C42)</f>
        <v>0</v>
      </c>
      <c r="D45" s="14">
        <f>SUM(D42:D44)</f>
        <v>2247480</v>
      </c>
      <c r="E45" s="14">
        <f>C45+D45</f>
        <v>2247480</v>
      </c>
      <c r="F45" s="78"/>
    </row>
    <row r="46" ht="15.75">
      <c r="A46" s="3"/>
    </row>
    <row r="47" ht="15.75">
      <c r="A47" s="3"/>
    </row>
    <row r="48" spans="1:7" ht="15.75">
      <c r="A48" s="326" t="s">
        <v>135</v>
      </c>
      <c r="B48" s="312" t="s">
        <v>20</v>
      </c>
      <c r="C48" s="312"/>
      <c r="D48" s="312"/>
      <c r="E48" s="312"/>
      <c r="F48" s="312"/>
      <c r="G48" s="312"/>
    </row>
    <row r="49" spans="1:2" ht="15.75">
      <c r="A49" s="326"/>
      <c r="B49" s="1" t="s">
        <v>14</v>
      </c>
    </row>
    <row r="50" ht="15.75">
      <c r="A50" s="3"/>
    </row>
    <row r="51" spans="2:5" ht="31.5">
      <c r="B51" s="6" t="s">
        <v>134</v>
      </c>
      <c r="C51" s="6" t="s">
        <v>16</v>
      </c>
      <c r="D51" s="6" t="s">
        <v>17</v>
      </c>
      <c r="E51" s="6" t="s">
        <v>18</v>
      </c>
    </row>
    <row r="52" spans="2:5" ht="15.75">
      <c r="B52" s="6">
        <v>1</v>
      </c>
      <c r="C52" s="6">
        <v>2</v>
      </c>
      <c r="D52" s="6">
        <v>3</v>
      </c>
      <c r="E52" s="6">
        <v>4</v>
      </c>
    </row>
    <row r="53" spans="2:5" ht="105">
      <c r="B53" s="85" t="s">
        <v>281</v>
      </c>
      <c r="C53" s="20">
        <f>E18</f>
        <v>0</v>
      </c>
      <c r="D53" s="20">
        <f>600000-355000</f>
        <v>245000</v>
      </c>
      <c r="E53" s="20">
        <f>D53</f>
        <v>245000</v>
      </c>
    </row>
    <row r="54" spans="2:5" ht="135">
      <c r="B54" s="85" t="s">
        <v>358</v>
      </c>
      <c r="C54" s="20">
        <v>0</v>
      </c>
      <c r="D54" s="20">
        <f>450000+450000-32500</f>
        <v>867500</v>
      </c>
      <c r="E54" s="20">
        <f>D54</f>
        <v>867500</v>
      </c>
    </row>
    <row r="55" spans="2:5" ht="141.75" customHeight="1">
      <c r="B55" s="85" t="s">
        <v>359</v>
      </c>
      <c r="C55" s="20">
        <v>0</v>
      </c>
      <c r="D55" s="20">
        <f>240000+560000+108000+252000-25020</f>
        <v>1134980</v>
      </c>
      <c r="E55" s="20">
        <f>D55</f>
        <v>1134980</v>
      </c>
    </row>
    <row r="56" spans="2:5" ht="15.75">
      <c r="B56" s="17" t="s">
        <v>18</v>
      </c>
      <c r="C56" s="21">
        <f>C53</f>
        <v>0</v>
      </c>
      <c r="D56" s="21">
        <f>D53+D55+D54</f>
        <v>2247480</v>
      </c>
      <c r="E56" s="21">
        <f>E53+E55+E54</f>
        <v>2247480</v>
      </c>
    </row>
    <row r="57" ht="15.75">
      <c r="A57" s="3"/>
    </row>
    <row r="58" spans="1:7" ht="15.75">
      <c r="A58" s="2" t="s">
        <v>32</v>
      </c>
      <c r="B58" s="312" t="s">
        <v>136</v>
      </c>
      <c r="C58" s="312"/>
      <c r="D58" s="312"/>
      <c r="E58" s="312"/>
      <c r="F58" s="312"/>
      <c r="G58" s="312"/>
    </row>
    <row r="59" ht="15.75">
      <c r="A59" s="3"/>
    </row>
    <row r="60" spans="1:7" ht="46.5" customHeight="1">
      <c r="A60" s="6" t="s">
        <v>10</v>
      </c>
      <c r="B60" s="6" t="s">
        <v>137</v>
      </c>
      <c r="C60" s="6" t="s">
        <v>138</v>
      </c>
      <c r="D60" s="6" t="s">
        <v>139</v>
      </c>
      <c r="E60" s="6" t="s">
        <v>16</v>
      </c>
      <c r="F60" s="6" t="s">
        <v>17</v>
      </c>
      <c r="G60" s="6" t="s">
        <v>18</v>
      </c>
    </row>
    <row r="61" spans="1:7" ht="15.7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</row>
    <row r="62" spans="1:7" ht="36" customHeight="1">
      <c r="A62" s="6" t="s">
        <v>123</v>
      </c>
      <c r="B62" s="352" t="s">
        <v>244</v>
      </c>
      <c r="C62" s="358"/>
      <c r="D62" s="358"/>
      <c r="E62" s="358"/>
      <c r="F62" s="358"/>
      <c r="G62" s="359"/>
    </row>
    <row r="63" spans="1:7" ht="15.75">
      <c r="A63" s="6"/>
      <c r="B63" s="17" t="s">
        <v>133</v>
      </c>
      <c r="C63" s="6"/>
      <c r="D63" s="6"/>
      <c r="E63" s="6"/>
      <c r="F63" s="6"/>
      <c r="G63" s="6"/>
    </row>
    <row r="64" spans="1:7" ht="18.75" customHeight="1">
      <c r="A64" s="6"/>
      <c r="B64" s="37" t="s">
        <v>42</v>
      </c>
      <c r="C64" s="6" t="s">
        <v>109</v>
      </c>
      <c r="D64" s="6" t="s">
        <v>46</v>
      </c>
      <c r="E64" s="31" t="s">
        <v>76</v>
      </c>
      <c r="F64" s="39">
        <f>E42</f>
        <v>867500</v>
      </c>
      <c r="G64" s="18">
        <f>F64</f>
        <v>867500</v>
      </c>
    </row>
    <row r="65" spans="1:7" ht="15.75">
      <c r="A65" s="6"/>
      <c r="B65" s="17" t="s">
        <v>141</v>
      </c>
      <c r="C65" s="6"/>
      <c r="D65" s="6"/>
      <c r="E65" s="31"/>
      <c r="F65" s="6"/>
      <c r="G65" s="18"/>
    </row>
    <row r="66" spans="1:7" ht="34.5" customHeight="1">
      <c r="A66" s="6"/>
      <c r="B66" s="7" t="s">
        <v>104</v>
      </c>
      <c r="C66" s="6" t="s">
        <v>50</v>
      </c>
      <c r="D66" s="33" t="s">
        <v>54</v>
      </c>
      <c r="E66" s="31" t="s">
        <v>76</v>
      </c>
      <c r="F66" s="35">
        <v>3</v>
      </c>
      <c r="G66" s="18">
        <f>F66</f>
        <v>3</v>
      </c>
    </row>
    <row r="67" spans="1:7" ht="16.5" customHeight="1">
      <c r="A67" s="6"/>
      <c r="B67" s="17" t="s">
        <v>142</v>
      </c>
      <c r="C67" s="6"/>
      <c r="D67" s="33"/>
      <c r="E67" s="31"/>
      <c r="F67" s="25"/>
      <c r="G67" s="18"/>
    </row>
    <row r="68" spans="1:7" ht="36" customHeight="1">
      <c r="A68" s="6"/>
      <c r="B68" s="7" t="s">
        <v>105</v>
      </c>
      <c r="C68" s="6" t="s">
        <v>63</v>
      </c>
      <c r="D68" s="33" t="s">
        <v>54</v>
      </c>
      <c r="E68" s="31" t="s">
        <v>76</v>
      </c>
      <c r="F68" s="33">
        <f>F64/F66</f>
        <v>289166.6666666667</v>
      </c>
      <c r="G68" s="18">
        <f>F68</f>
        <v>289166.6666666667</v>
      </c>
    </row>
    <row r="69" spans="1:7" ht="15.75">
      <c r="A69" s="6"/>
      <c r="B69" s="17" t="s">
        <v>143</v>
      </c>
      <c r="C69" s="6"/>
      <c r="D69" s="33"/>
      <c r="E69" s="31"/>
      <c r="F69" s="33"/>
      <c r="G69" s="18"/>
    </row>
    <row r="70" spans="1:7" ht="47.25">
      <c r="A70" s="6"/>
      <c r="B70" s="84" t="s">
        <v>24</v>
      </c>
      <c r="C70" s="31" t="s">
        <v>55</v>
      </c>
      <c r="D70" s="34" t="s">
        <v>54</v>
      </c>
      <c r="E70" s="31" t="s">
        <v>76</v>
      </c>
      <c r="F70" s="33">
        <v>100</v>
      </c>
      <c r="G70" s="18">
        <v>100</v>
      </c>
    </row>
    <row r="71" spans="1:7" ht="51" customHeight="1" hidden="1">
      <c r="A71" s="6"/>
      <c r="B71" s="7" t="s">
        <v>106</v>
      </c>
      <c r="C71" s="6" t="s">
        <v>55</v>
      </c>
      <c r="D71" s="33" t="s">
        <v>54</v>
      </c>
      <c r="E71" s="31" t="s">
        <v>76</v>
      </c>
      <c r="F71" s="33">
        <f>(F66/10)*100</f>
        <v>30</v>
      </c>
      <c r="G71" s="18">
        <f>F71</f>
        <v>30</v>
      </c>
    </row>
    <row r="72" spans="1:7" ht="48.75" customHeight="1" hidden="1">
      <c r="A72" s="7"/>
      <c r="B72" s="7" t="s">
        <v>107</v>
      </c>
      <c r="C72" s="6" t="s">
        <v>55</v>
      </c>
      <c r="D72" s="6" t="s">
        <v>54</v>
      </c>
      <c r="E72" s="31" t="s">
        <v>76</v>
      </c>
      <c r="F72" s="71" t="e">
        <f>(#REF!/290)*100</f>
        <v>#REF!</v>
      </c>
      <c r="G72" s="18" t="e">
        <f>F72</f>
        <v>#REF!</v>
      </c>
    </row>
    <row r="73" spans="1:7" ht="15.75">
      <c r="A73" s="25" t="s">
        <v>124</v>
      </c>
      <c r="B73" s="44" t="s">
        <v>243</v>
      </c>
      <c r="C73" s="24"/>
      <c r="D73" s="24"/>
      <c r="E73" s="24"/>
      <c r="F73" s="24"/>
      <c r="G73" s="24"/>
    </row>
    <row r="74" spans="1:7" ht="15.75">
      <c r="A74" s="25"/>
      <c r="B74" s="17" t="s">
        <v>140</v>
      </c>
      <c r="C74" s="6" t="s">
        <v>22</v>
      </c>
      <c r="D74" s="6" t="s">
        <v>22</v>
      </c>
      <c r="E74" s="25"/>
      <c r="F74" s="25"/>
      <c r="G74" s="25"/>
    </row>
    <row r="75" spans="1:7" ht="15.75">
      <c r="A75" s="25"/>
      <c r="B75" s="7" t="s">
        <v>33</v>
      </c>
      <c r="C75" s="6" t="s">
        <v>63</v>
      </c>
      <c r="D75" s="6" t="s">
        <v>46</v>
      </c>
      <c r="E75" s="35" t="s">
        <v>76</v>
      </c>
      <c r="F75" s="33">
        <f>E53</f>
        <v>245000</v>
      </c>
      <c r="G75" s="18">
        <f>F75</f>
        <v>245000</v>
      </c>
    </row>
    <row r="76" spans="1:7" ht="15.75">
      <c r="A76" s="25"/>
      <c r="B76" s="42" t="s">
        <v>141</v>
      </c>
      <c r="C76" s="6"/>
      <c r="D76" s="6"/>
      <c r="E76" s="35"/>
      <c r="F76" s="33"/>
      <c r="G76" s="18"/>
    </row>
    <row r="77" spans="1:7" ht="31.5">
      <c r="A77" s="25"/>
      <c r="B77" s="7" t="s">
        <v>104</v>
      </c>
      <c r="C77" s="35" t="s">
        <v>50</v>
      </c>
      <c r="D77" s="6" t="s">
        <v>54</v>
      </c>
      <c r="E77" s="35" t="s">
        <v>76</v>
      </c>
      <c r="F77" s="33">
        <v>1</v>
      </c>
      <c r="G77" s="18">
        <f>F77</f>
        <v>1</v>
      </c>
    </row>
    <row r="78" spans="1:7" ht="15.75">
      <c r="A78" s="25"/>
      <c r="B78" s="17" t="s">
        <v>142</v>
      </c>
      <c r="C78" s="25"/>
      <c r="D78" s="25"/>
      <c r="E78" s="35"/>
      <c r="F78" s="33"/>
      <c r="G78" s="18"/>
    </row>
    <row r="79" spans="1:7" ht="31.5">
      <c r="A79" s="25"/>
      <c r="B79" s="37" t="s">
        <v>105</v>
      </c>
      <c r="C79" s="6" t="s">
        <v>63</v>
      </c>
      <c r="D79" s="6" t="s">
        <v>54</v>
      </c>
      <c r="E79" s="35" t="s">
        <v>76</v>
      </c>
      <c r="F79" s="33">
        <f>F75/F77</f>
        <v>245000</v>
      </c>
      <c r="G79" s="18">
        <f>F79</f>
        <v>245000</v>
      </c>
    </row>
    <row r="80" spans="1:7" ht="15.75">
      <c r="A80" s="25"/>
      <c r="B80" s="42" t="s">
        <v>143</v>
      </c>
      <c r="C80" s="6"/>
      <c r="D80" s="6"/>
      <c r="E80" s="35"/>
      <c r="F80" s="33"/>
      <c r="G80" s="18"/>
    </row>
    <row r="81" spans="1:7" ht="47.25">
      <c r="A81" s="25"/>
      <c r="B81" s="84" t="s">
        <v>24</v>
      </c>
      <c r="C81" s="31" t="s">
        <v>55</v>
      </c>
      <c r="D81" s="34" t="s">
        <v>54</v>
      </c>
      <c r="E81" s="31" t="s">
        <v>76</v>
      </c>
      <c r="F81" s="33">
        <v>100</v>
      </c>
      <c r="G81" s="18">
        <v>100</v>
      </c>
    </row>
    <row r="82" spans="1:7" ht="57" customHeight="1" hidden="1">
      <c r="A82" s="25"/>
      <c r="B82" s="26" t="s">
        <v>106</v>
      </c>
      <c r="C82" s="34" t="s">
        <v>55</v>
      </c>
      <c r="D82" s="35" t="s">
        <v>54</v>
      </c>
      <c r="E82" s="35" t="s">
        <v>76</v>
      </c>
      <c r="F82" s="33">
        <v>100</v>
      </c>
      <c r="G82" s="18">
        <f>F82</f>
        <v>100</v>
      </c>
    </row>
    <row r="83" spans="1:7" ht="47.25" hidden="1">
      <c r="A83" s="25"/>
      <c r="B83" s="26" t="s">
        <v>107</v>
      </c>
      <c r="C83" s="35" t="s">
        <v>55</v>
      </c>
      <c r="D83" s="35" t="s">
        <v>54</v>
      </c>
      <c r="E83" s="35" t="s">
        <v>76</v>
      </c>
      <c r="F83" s="33">
        <v>100</v>
      </c>
      <c r="G83" s="18">
        <f>F83</f>
        <v>100</v>
      </c>
    </row>
    <row r="84" spans="1:7" ht="15.75">
      <c r="A84" s="25" t="s">
        <v>124</v>
      </c>
      <c r="B84" s="44" t="s">
        <v>343</v>
      </c>
      <c r="C84" s="24"/>
      <c r="D84" s="24"/>
      <c r="E84" s="24"/>
      <c r="F84" s="24"/>
      <c r="G84" s="24"/>
    </row>
    <row r="85" spans="1:7" ht="15.75">
      <c r="A85" s="25"/>
      <c r="B85" s="17" t="s">
        <v>140</v>
      </c>
      <c r="C85" s="6" t="s">
        <v>22</v>
      </c>
      <c r="D85" s="6" t="s">
        <v>22</v>
      </c>
      <c r="E85" s="25"/>
      <c r="F85" s="25"/>
      <c r="G85" s="25"/>
    </row>
    <row r="86" spans="1:7" ht="15.75">
      <c r="A86" s="25"/>
      <c r="B86" s="7" t="s">
        <v>33</v>
      </c>
      <c r="C86" s="6" t="s">
        <v>63</v>
      </c>
      <c r="D86" s="6" t="s">
        <v>46</v>
      </c>
      <c r="E86" s="35" t="s">
        <v>76</v>
      </c>
      <c r="F86" s="33">
        <f>E55</f>
        <v>1134980</v>
      </c>
      <c r="G86" s="18">
        <f>F86</f>
        <v>1134980</v>
      </c>
    </row>
    <row r="87" spans="1:7" ht="15.75">
      <c r="A87" s="25"/>
      <c r="B87" s="42" t="s">
        <v>141</v>
      </c>
      <c r="C87" s="6"/>
      <c r="D87" s="6"/>
      <c r="E87" s="35"/>
      <c r="F87" s="33"/>
      <c r="G87" s="18"/>
    </row>
    <row r="88" spans="1:7" ht="31.5">
      <c r="A88" s="25"/>
      <c r="B88" s="7" t="s">
        <v>104</v>
      </c>
      <c r="C88" s="35" t="s">
        <v>50</v>
      </c>
      <c r="D88" s="6" t="s">
        <v>54</v>
      </c>
      <c r="E88" s="35" t="s">
        <v>76</v>
      </c>
      <c r="F88" s="33">
        <v>3</v>
      </c>
      <c r="G88" s="18">
        <f>F88</f>
        <v>3</v>
      </c>
    </row>
    <row r="89" spans="1:7" ht="15.75">
      <c r="A89" s="25"/>
      <c r="B89" s="17" t="s">
        <v>142</v>
      </c>
      <c r="C89" s="25"/>
      <c r="D89" s="25"/>
      <c r="E89" s="35"/>
      <c r="F89" s="33"/>
      <c r="G89" s="18"/>
    </row>
    <row r="90" spans="1:7" ht="31.5">
      <c r="A90" s="25"/>
      <c r="B90" s="37" t="s">
        <v>105</v>
      </c>
      <c r="C90" s="6" t="s">
        <v>63</v>
      </c>
      <c r="D90" s="6" t="s">
        <v>54</v>
      </c>
      <c r="E90" s="35" t="s">
        <v>76</v>
      </c>
      <c r="F90" s="33">
        <f>F86/F88</f>
        <v>378326.6666666667</v>
      </c>
      <c r="G90" s="18">
        <f>F90</f>
        <v>378326.6666666667</v>
      </c>
    </row>
    <row r="91" spans="1:7" ht="15.75">
      <c r="A91" s="25"/>
      <c r="B91" s="42" t="s">
        <v>143</v>
      </c>
      <c r="C91" s="6"/>
      <c r="D91" s="6"/>
      <c r="E91" s="35"/>
      <c r="F91" s="33"/>
      <c r="G91" s="18"/>
    </row>
    <row r="92" spans="1:7" ht="47.25">
      <c r="A92" s="25"/>
      <c r="B92" s="84" t="s">
        <v>24</v>
      </c>
      <c r="C92" s="31" t="s">
        <v>55</v>
      </c>
      <c r="D92" s="34" t="s">
        <v>54</v>
      </c>
      <c r="E92" s="31" t="s">
        <v>76</v>
      </c>
      <c r="F92" s="33">
        <v>100</v>
      </c>
      <c r="G92" s="18">
        <v>100</v>
      </c>
    </row>
    <row r="93" ht="15.75">
      <c r="A93" s="3"/>
    </row>
    <row r="94" ht="15.75">
      <c r="A94" s="3"/>
    </row>
    <row r="95" spans="1:7" ht="15.75">
      <c r="A95" s="3" t="s">
        <v>57</v>
      </c>
      <c r="B95" s="3"/>
      <c r="C95" s="3"/>
      <c r="D95" s="8"/>
      <c r="E95" s="55"/>
      <c r="F95" s="327" t="s">
        <v>58</v>
      </c>
      <c r="G95" s="327"/>
    </row>
    <row r="96" spans="1:7" ht="15">
      <c r="A96" s="62"/>
      <c r="B96" s="62"/>
      <c r="C96" s="62"/>
      <c r="D96" s="5" t="s">
        <v>144</v>
      </c>
      <c r="E96" s="63"/>
      <c r="F96" s="347" t="s">
        <v>59</v>
      </c>
      <c r="G96" s="348"/>
    </row>
    <row r="97" spans="1:7" ht="15.75">
      <c r="A97" s="349"/>
      <c r="B97" s="349"/>
      <c r="C97" s="62"/>
      <c r="D97" s="2"/>
      <c r="E97" s="62"/>
      <c r="F97" s="62"/>
      <c r="G97" s="62"/>
    </row>
    <row r="98" spans="1:7" ht="15.75">
      <c r="A98" s="330" t="s">
        <v>145</v>
      </c>
      <c r="B98" s="330"/>
      <c r="C98" s="62"/>
      <c r="E98" s="62"/>
      <c r="F98" s="62"/>
      <c r="G98" s="62"/>
    </row>
    <row r="99" spans="1:7" ht="15.75" customHeight="1">
      <c r="A99" s="3" t="s">
        <v>202</v>
      </c>
      <c r="B99" s="3"/>
      <c r="C99" s="3"/>
      <c r="D99" s="8"/>
      <c r="E99" s="55"/>
      <c r="F99" s="327" t="s">
        <v>60</v>
      </c>
      <c r="G99" s="327"/>
    </row>
    <row r="100" spans="1:7" ht="15.75">
      <c r="A100" s="3" t="s">
        <v>206</v>
      </c>
      <c r="B100" s="3"/>
      <c r="C100" s="62"/>
      <c r="D100" s="5" t="s">
        <v>144</v>
      </c>
      <c r="E100" s="5"/>
      <c r="F100" s="328" t="s">
        <v>59</v>
      </c>
      <c r="G100" s="329"/>
    </row>
    <row r="101" spans="1:7" ht="15.75">
      <c r="A101" s="3"/>
      <c r="B101" s="3"/>
      <c r="C101" s="62"/>
      <c r="D101" s="5"/>
      <c r="E101" s="5"/>
      <c r="F101" s="69"/>
      <c r="G101" s="263"/>
    </row>
    <row r="102" spans="1:7" ht="15.75">
      <c r="A102" s="3"/>
      <c r="B102" s="70"/>
      <c r="C102" s="62"/>
      <c r="D102" s="5"/>
      <c r="E102" s="5"/>
      <c r="F102" s="69"/>
      <c r="G102" s="263"/>
    </row>
    <row r="103" spans="1:7" ht="15.75">
      <c r="A103" s="1"/>
      <c r="B103" s="66" t="s">
        <v>117</v>
      </c>
      <c r="C103" s="2"/>
      <c r="F103" s="345"/>
      <c r="G103" s="345"/>
    </row>
    <row r="104" ht="15">
      <c r="B104" s="19" t="s">
        <v>118</v>
      </c>
    </row>
  </sheetData>
  <sheetProtection/>
  <mergeCells count="43">
    <mergeCell ref="F96:G96"/>
    <mergeCell ref="A97:B97"/>
    <mergeCell ref="A98:B98"/>
    <mergeCell ref="F99:G99"/>
    <mergeCell ref="F100:G100"/>
    <mergeCell ref="F103:G103"/>
    <mergeCell ref="A45:B45"/>
    <mergeCell ref="A48:A49"/>
    <mergeCell ref="B48:G48"/>
    <mergeCell ref="B58:G58"/>
    <mergeCell ref="B62:G62"/>
    <mergeCell ref="F95:G95"/>
    <mergeCell ref="B31:D31"/>
    <mergeCell ref="B33:G33"/>
    <mergeCell ref="B34:G34"/>
    <mergeCell ref="B35:G35"/>
    <mergeCell ref="B36:G36"/>
    <mergeCell ref="A38:A39"/>
    <mergeCell ref="B38:G38"/>
    <mergeCell ref="B24:G24"/>
    <mergeCell ref="B25:G25"/>
    <mergeCell ref="B27:G27"/>
    <mergeCell ref="B28:G28"/>
    <mergeCell ref="B29:G29"/>
    <mergeCell ref="B30:G30"/>
    <mergeCell ref="E17:F17"/>
    <mergeCell ref="B19:G19"/>
    <mergeCell ref="B20:G20"/>
    <mergeCell ref="B21:G21"/>
    <mergeCell ref="B22:G22"/>
    <mergeCell ref="B23:G23"/>
    <mergeCell ref="A10:G10"/>
    <mergeCell ref="D12:F12"/>
    <mergeCell ref="D13:E13"/>
    <mergeCell ref="D14:F14"/>
    <mergeCell ref="D15:E15"/>
    <mergeCell ref="E16:F16"/>
    <mergeCell ref="E1:G1"/>
    <mergeCell ref="E4:G4"/>
    <mergeCell ref="E5:G5"/>
    <mergeCell ref="E6:G6"/>
    <mergeCell ref="E7:G7"/>
    <mergeCell ref="A9:G9"/>
  </mergeCells>
  <printOptions/>
  <pageMargins left="0.1968503937007874" right="0.15748031496062992" top="1.1811023622047245" bottom="0.2755905511811024" header="0.31496062992125984" footer="0.31496062992125984"/>
  <pageSetup fitToHeight="5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G102"/>
  <sheetViews>
    <sheetView zoomScalePageLayoutView="0" workbookViewId="0" topLeftCell="A1">
      <selection activeCell="E7" sqref="E7:G7"/>
    </sheetView>
  </sheetViews>
  <sheetFormatPr defaultColWidth="21.57421875" defaultRowHeight="15"/>
  <cols>
    <col min="1" max="1" width="8.140625" style="129" customWidth="1"/>
    <col min="2" max="2" width="33.421875" style="129" customWidth="1"/>
    <col min="3" max="3" width="13.7109375" style="129" customWidth="1"/>
    <col min="4" max="4" width="21.57421875" style="129" customWidth="1"/>
    <col min="5" max="5" width="22.421875" style="129" customWidth="1"/>
    <col min="6" max="7" width="21.57421875" style="129" customWidth="1"/>
    <col min="8" max="28" width="10.28125" style="129" customWidth="1"/>
    <col min="29" max="16384" width="21.57421875" style="129" customWidth="1"/>
  </cols>
  <sheetData>
    <row r="1" spans="1:7" ht="15" customHeight="1">
      <c r="A1" s="128"/>
      <c r="B1" s="128"/>
      <c r="C1" s="128"/>
      <c r="D1" s="128"/>
      <c r="E1" s="360" t="s">
        <v>299</v>
      </c>
      <c r="F1" s="360"/>
      <c r="G1" s="360"/>
    </row>
    <row r="2" spans="1:7" ht="21" customHeight="1">
      <c r="A2" s="128"/>
      <c r="B2" s="128"/>
      <c r="C2" s="128"/>
      <c r="D2" s="128"/>
      <c r="E2" s="360"/>
      <c r="F2" s="360"/>
      <c r="G2" s="360"/>
    </row>
    <row r="3" spans="1:7" ht="15.75">
      <c r="A3" s="272"/>
      <c r="B3" s="128"/>
      <c r="C3" s="128"/>
      <c r="D3" s="128"/>
      <c r="E3" s="270" t="s">
        <v>120</v>
      </c>
      <c r="F3" s="130"/>
      <c r="G3" s="130"/>
    </row>
    <row r="4" spans="1:7" ht="15.75">
      <c r="A4" s="272"/>
      <c r="B4" s="128"/>
      <c r="C4" s="128"/>
      <c r="D4" s="128"/>
      <c r="E4" s="361" t="s">
        <v>156</v>
      </c>
      <c r="F4" s="361"/>
      <c r="G4" s="361"/>
    </row>
    <row r="5" spans="1:7" ht="15.75">
      <c r="A5" s="272"/>
      <c r="B5" s="272"/>
      <c r="C5" s="128"/>
      <c r="D5" s="128"/>
      <c r="E5" s="362" t="s">
        <v>148</v>
      </c>
      <c r="F5" s="362"/>
      <c r="G5" s="362"/>
    </row>
    <row r="6" spans="1:7" ht="15" customHeight="1">
      <c r="A6" s="272"/>
      <c r="B6" s="128"/>
      <c r="C6" s="128"/>
      <c r="D6" s="128"/>
      <c r="E6" s="363" t="s">
        <v>121</v>
      </c>
      <c r="F6" s="363"/>
      <c r="G6" s="363"/>
    </row>
    <row r="7" spans="1:7" ht="15" customHeight="1">
      <c r="A7" s="272"/>
      <c r="B7" s="128"/>
      <c r="C7" s="128"/>
      <c r="D7" s="128"/>
      <c r="E7" s="386" t="s">
        <v>456</v>
      </c>
      <c r="F7" s="386"/>
      <c r="G7" s="386"/>
    </row>
    <row r="8" spans="1:7" ht="15.75">
      <c r="A8" s="364" t="s">
        <v>122</v>
      </c>
      <c r="B8" s="364"/>
      <c r="C8" s="364"/>
      <c r="D8" s="364"/>
      <c r="E8" s="364"/>
      <c r="F8" s="364"/>
      <c r="G8" s="364"/>
    </row>
    <row r="9" spans="1:7" ht="15.75">
      <c r="A9" s="364" t="s">
        <v>225</v>
      </c>
      <c r="B9" s="364"/>
      <c r="C9" s="364"/>
      <c r="D9" s="364"/>
      <c r="E9" s="364"/>
      <c r="F9" s="364"/>
      <c r="G9" s="364"/>
    </row>
    <row r="10" spans="1:7" ht="15.75">
      <c r="A10" s="86"/>
      <c r="B10" s="86"/>
      <c r="C10" s="86"/>
      <c r="D10" s="86"/>
      <c r="E10" s="86"/>
      <c r="F10" s="86"/>
      <c r="G10" s="86"/>
    </row>
    <row r="11" spans="1:7" ht="15" customHeight="1">
      <c r="A11" s="131" t="s">
        <v>214</v>
      </c>
      <c r="B11" s="268" t="s">
        <v>283</v>
      </c>
      <c r="C11" s="110"/>
      <c r="D11" s="301" t="s">
        <v>148</v>
      </c>
      <c r="E11" s="302"/>
      <c r="F11" s="303"/>
      <c r="G11" s="100">
        <v>38068238</v>
      </c>
    </row>
    <row r="12" spans="1:7" ht="22.5" customHeight="1">
      <c r="A12" s="52"/>
      <c r="B12" s="269" t="s">
        <v>218</v>
      </c>
      <c r="C12" s="106"/>
      <c r="D12" s="304" t="s">
        <v>121</v>
      </c>
      <c r="E12" s="304"/>
      <c r="F12" s="112"/>
      <c r="G12" s="102" t="s">
        <v>215</v>
      </c>
    </row>
    <row r="13" spans="1:7" ht="15" customHeight="1">
      <c r="A13" s="132" t="s">
        <v>216</v>
      </c>
      <c r="B13" s="268" t="s">
        <v>284</v>
      </c>
      <c r="C13" s="111"/>
      <c r="D13" s="305" t="s">
        <v>148</v>
      </c>
      <c r="E13" s="306"/>
      <c r="F13" s="307"/>
      <c r="G13" s="103">
        <v>38068238</v>
      </c>
    </row>
    <row r="14" spans="1:7" ht="33" customHeight="1">
      <c r="A14" s="113"/>
      <c r="B14" s="269" t="s">
        <v>218</v>
      </c>
      <c r="C14" s="106"/>
      <c r="D14" s="308" t="s">
        <v>146</v>
      </c>
      <c r="E14" s="308"/>
      <c r="F14" s="112"/>
      <c r="G14" s="102" t="s">
        <v>215</v>
      </c>
    </row>
    <row r="15" spans="1:7" ht="27.75" customHeight="1">
      <c r="A15" s="133" t="s">
        <v>217</v>
      </c>
      <c r="B15" s="134" t="s">
        <v>296</v>
      </c>
      <c r="C15" s="274">
        <v>7330</v>
      </c>
      <c r="D15" s="134" t="s">
        <v>23</v>
      </c>
      <c r="E15" s="365" t="s">
        <v>300</v>
      </c>
      <c r="F15" s="365"/>
      <c r="G15" s="134" t="s">
        <v>301</v>
      </c>
    </row>
    <row r="16" spans="1:7" ht="59.25" customHeight="1">
      <c r="A16" s="128"/>
      <c r="B16" s="135" t="s">
        <v>218</v>
      </c>
      <c r="C16" s="275" t="s">
        <v>219</v>
      </c>
      <c r="D16" s="275" t="s">
        <v>220</v>
      </c>
      <c r="E16" s="366" t="s">
        <v>221</v>
      </c>
      <c r="F16" s="366"/>
      <c r="G16" s="275" t="s">
        <v>222</v>
      </c>
    </row>
    <row r="17" spans="1:7" ht="20.25" customHeight="1">
      <c r="A17" s="272" t="s">
        <v>126</v>
      </c>
      <c r="B17" s="136" t="s">
        <v>302</v>
      </c>
      <c r="C17" s="136"/>
      <c r="D17" s="9"/>
      <c r="E17" s="137">
        <f>SUM(C18+F18)</f>
        <v>32226189.25</v>
      </c>
      <c r="F17" s="9" t="s">
        <v>303</v>
      </c>
      <c r="G17" s="9"/>
    </row>
    <row r="18" spans="1:7" ht="18.75" customHeight="1">
      <c r="A18" s="272"/>
      <c r="B18" s="9" t="s">
        <v>304</v>
      </c>
      <c r="C18" s="137">
        <f>SUM(C47)</f>
        <v>0</v>
      </c>
      <c r="D18" s="9" t="s">
        <v>305</v>
      </c>
      <c r="E18" s="138" t="s">
        <v>306</v>
      </c>
      <c r="F18" s="137">
        <f>SUM(D47)</f>
        <v>32226189.25</v>
      </c>
      <c r="G18" s="9" t="s">
        <v>307</v>
      </c>
    </row>
    <row r="19" spans="1:7" ht="15.75">
      <c r="A19" s="272" t="s">
        <v>6</v>
      </c>
      <c r="B19" s="361" t="s">
        <v>308</v>
      </c>
      <c r="C19" s="361"/>
      <c r="D19" s="361"/>
      <c r="E19" s="361"/>
      <c r="F19" s="361"/>
      <c r="G19" s="361"/>
    </row>
    <row r="20" spans="1:7" ht="15.75">
      <c r="A20" s="272"/>
      <c r="B20" s="312" t="s">
        <v>309</v>
      </c>
      <c r="C20" s="312"/>
      <c r="D20" s="312"/>
      <c r="E20" s="312"/>
      <c r="F20" s="312"/>
      <c r="G20" s="312"/>
    </row>
    <row r="21" spans="1:7" ht="15.75">
      <c r="A21" s="272"/>
      <c r="B21" s="312" t="s">
        <v>310</v>
      </c>
      <c r="C21" s="312"/>
      <c r="D21" s="312"/>
      <c r="E21" s="312"/>
      <c r="F21" s="312"/>
      <c r="G21" s="312"/>
    </row>
    <row r="22" spans="1:7" ht="15.75">
      <c r="A22" s="272"/>
      <c r="B22" s="312" t="s">
        <v>311</v>
      </c>
      <c r="C22" s="312"/>
      <c r="D22" s="312"/>
      <c r="E22" s="312"/>
      <c r="F22" s="312"/>
      <c r="G22" s="312"/>
    </row>
    <row r="23" spans="1:7" ht="33.75" customHeight="1">
      <c r="A23" s="272"/>
      <c r="B23" s="312" t="s">
        <v>312</v>
      </c>
      <c r="C23" s="312"/>
      <c r="D23" s="312"/>
      <c r="E23" s="312"/>
      <c r="F23" s="312"/>
      <c r="G23" s="312"/>
    </row>
    <row r="24" spans="1:7" ht="32.25" customHeight="1">
      <c r="A24" s="272"/>
      <c r="B24" s="313" t="s">
        <v>377</v>
      </c>
      <c r="C24" s="313"/>
      <c r="D24" s="313"/>
      <c r="E24" s="313"/>
      <c r="F24" s="313"/>
      <c r="G24" s="313"/>
    </row>
    <row r="25" spans="1:7" ht="30.75" customHeight="1">
      <c r="A25" s="272"/>
      <c r="B25" s="313" t="s">
        <v>378</v>
      </c>
      <c r="C25" s="313"/>
      <c r="D25" s="313"/>
      <c r="E25" s="313"/>
      <c r="F25" s="313"/>
      <c r="G25" s="313"/>
    </row>
    <row r="26" spans="1:7" ht="46.5" customHeight="1">
      <c r="A26" s="272"/>
      <c r="B26" s="313" t="s">
        <v>379</v>
      </c>
      <c r="C26" s="313"/>
      <c r="D26" s="313"/>
      <c r="E26" s="313"/>
      <c r="F26" s="313"/>
      <c r="G26" s="313"/>
    </row>
    <row r="27" spans="1:7" ht="15.75">
      <c r="A27" s="272" t="s">
        <v>7</v>
      </c>
      <c r="B27" s="361" t="s">
        <v>26</v>
      </c>
      <c r="C27" s="361"/>
      <c r="D27" s="361"/>
      <c r="E27" s="361"/>
      <c r="F27" s="361"/>
      <c r="G27" s="361"/>
    </row>
    <row r="28" spans="1:7" ht="15.75">
      <c r="A28" s="271" t="s">
        <v>10</v>
      </c>
      <c r="B28" s="370" t="s">
        <v>173</v>
      </c>
      <c r="C28" s="370"/>
      <c r="D28" s="370"/>
      <c r="E28" s="370"/>
      <c r="F28" s="370"/>
      <c r="G28" s="370"/>
    </row>
    <row r="29" spans="1:7" ht="45.75" customHeight="1">
      <c r="A29" s="6">
        <v>1</v>
      </c>
      <c r="B29" s="355" t="s">
        <v>294</v>
      </c>
      <c r="C29" s="355"/>
      <c r="D29" s="355"/>
      <c r="E29" s="355"/>
      <c r="F29" s="355"/>
      <c r="G29" s="355"/>
    </row>
    <row r="30" spans="1:7" ht="15.75">
      <c r="A30" s="139"/>
      <c r="B30" s="140"/>
      <c r="C30" s="140"/>
      <c r="D30" s="140"/>
      <c r="E30" s="140"/>
      <c r="F30" s="140"/>
      <c r="G30" s="140"/>
    </row>
    <row r="31" spans="1:7" ht="15.75">
      <c r="A31" s="141" t="s">
        <v>8</v>
      </c>
      <c r="B31" s="140" t="s">
        <v>313</v>
      </c>
      <c r="C31" s="140"/>
      <c r="D31" s="140"/>
      <c r="E31" s="140"/>
      <c r="F31" s="140"/>
      <c r="G31" s="140"/>
    </row>
    <row r="32" spans="1:7" ht="17.25" customHeight="1">
      <c r="A32" s="141"/>
      <c r="B32" s="372" t="s">
        <v>314</v>
      </c>
      <c r="C32" s="372"/>
      <c r="D32" s="372"/>
      <c r="E32" s="372"/>
      <c r="F32" s="372"/>
      <c r="G32" s="372"/>
    </row>
    <row r="33" spans="1:7" ht="17.25" customHeight="1">
      <c r="A33" s="141"/>
      <c r="B33" s="273"/>
      <c r="C33" s="273"/>
      <c r="D33" s="273"/>
      <c r="E33" s="273"/>
      <c r="F33" s="273"/>
      <c r="G33" s="273"/>
    </row>
    <row r="34" spans="1:7" ht="15.75">
      <c r="A34" s="272" t="s">
        <v>12</v>
      </c>
      <c r="B34" s="361" t="s">
        <v>315</v>
      </c>
      <c r="C34" s="361"/>
      <c r="D34" s="361"/>
      <c r="E34" s="361"/>
      <c r="F34" s="361"/>
      <c r="G34" s="361"/>
    </row>
    <row r="35" spans="1:7" ht="15.75">
      <c r="A35" s="271" t="s">
        <v>10</v>
      </c>
      <c r="B35" s="370" t="s">
        <v>11</v>
      </c>
      <c r="C35" s="370"/>
      <c r="D35" s="370"/>
      <c r="E35" s="370"/>
      <c r="F35" s="370"/>
      <c r="G35" s="370"/>
    </row>
    <row r="36" spans="1:7" ht="33" customHeight="1">
      <c r="A36" s="6">
        <v>1</v>
      </c>
      <c r="B36" s="355" t="s">
        <v>316</v>
      </c>
      <c r="C36" s="355"/>
      <c r="D36" s="355"/>
      <c r="E36" s="355"/>
      <c r="F36" s="355"/>
      <c r="G36" s="355"/>
    </row>
    <row r="37" spans="1:7" ht="33" customHeight="1">
      <c r="A37" s="6">
        <v>2</v>
      </c>
      <c r="B37" s="355" t="s">
        <v>351</v>
      </c>
      <c r="C37" s="355"/>
      <c r="D37" s="355"/>
      <c r="E37" s="355"/>
      <c r="F37" s="355"/>
      <c r="G37" s="355"/>
    </row>
    <row r="38" spans="1:7" ht="33" customHeight="1">
      <c r="A38" s="152">
        <v>3</v>
      </c>
      <c r="B38" s="367" t="s">
        <v>4</v>
      </c>
      <c r="C38" s="368"/>
      <c r="D38" s="368"/>
      <c r="E38" s="368"/>
      <c r="F38" s="368"/>
      <c r="G38" s="369"/>
    </row>
    <row r="39" spans="1:7" ht="15.75">
      <c r="A39" s="272"/>
      <c r="B39" s="270"/>
      <c r="C39" s="270"/>
      <c r="D39" s="270"/>
      <c r="E39" s="270"/>
      <c r="F39" s="270"/>
      <c r="G39" s="270"/>
    </row>
    <row r="40" spans="1:7" ht="15.75">
      <c r="A40" s="272" t="s">
        <v>19</v>
      </c>
      <c r="B40" s="142" t="s">
        <v>15</v>
      </c>
      <c r="C40" s="270"/>
      <c r="D40" s="270"/>
      <c r="E40" s="270"/>
      <c r="F40" s="270"/>
      <c r="G40" s="270"/>
    </row>
    <row r="41" spans="1:7" ht="15.75">
      <c r="A41" s="139"/>
      <c r="B41" s="140" t="s">
        <v>317</v>
      </c>
      <c r="C41" s="140"/>
      <c r="D41" s="140"/>
      <c r="E41" s="140"/>
      <c r="F41" s="140"/>
      <c r="G41" s="140"/>
    </row>
    <row r="42" spans="1:7" ht="31.5">
      <c r="A42" s="271" t="s">
        <v>10</v>
      </c>
      <c r="B42" s="271" t="s">
        <v>15</v>
      </c>
      <c r="C42" s="271" t="s">
        <v>16</v>
      </c>
      <c r="D42" s="271" t="s">
        <v>17</v>
      </c>
      <c r="E42" s="271" t="s">
        <v>18</v>
      </c>
      <c r="F42" s="140"/>
      <c r="G42" s="140"/>
    </row>
    <row r="43" spans="1:7" ht="15.75">
      <c r="A43" s="271">
        <v>1</v>
      </c>
      <c r="B43" s="271">
        <v>2</v>
      </c>
      <c r="C43" s="271">
        <v>3</v>
      </c>
      <c r="D43" s="271">
        <v>4</v>
      </c>
      <c r="E43" s="271">
        <v>5</v>
      </c>
      <c r="F43" s="140"/>
      <c r="G43" s="140"/>
    </row>
    <row r="44" spans="1:7" ht="110.25" customHeight="1">
      <c r="A44" s="271">
        <v>1</v>
      </c>
      <c r="B44" s="143" t="s">
        <v>316</v>
      </c>
      <c r="C44" s="144"/>
      <c r="D44" s="159">
        <v>30185733.25</v>
      </c>
      <c r="E44" s="159">
        <f>SUM(C44:D44)</f>
        <v>30185733.25</v>
      </c>
      <c r="F44" s="140"/>
      <c r="G44" s="140"/>
    </row>
    <row r="45" spans="1:7" ht="42" customHeight="1">
      <c r="A45" s="271">
        <v>2</v>
      </c>
      <c r="B45" s="143" t="str">
        <f>B37</f>
        <v>Виготовлення проектно-кошторисних документацій</v>
      </c>
      <c r="C45" s="144"/>
      <c r="D45" s="159">
        <f>25229+16534+4860+4860+12000+49458+159313+140081-159313-2721.7</f>
        <v>250300.3</v>
      </c>
      <c r="E45" s="159">
        <f>SUM(C45:D45)</f>
        <v>250300.3</v>
      </c>
      <c r="F45" s="140"/>
      <c r="G45" s="140"/>
    </row>
    <row r="46" spans="1:7" ht="37.5" customHeight="1">
      <c r="A46" s="271">
        <v>3</v>
      </c>
      <c r="B46" s="143" t="str">
        <f>B38</f>
        <v>Капітальний ремонт адміністративних будівель </v>
      </c>
      <c r="C46" s="123">
        <v>0</v>
      </c>
      <c r="D46" s="160">
        <f>1178809-10604-12000+49301+55843+538949-10142.3</f>
        <v>1790155.7</v>
      </c>
      <c r="E46" s="160">
        <f>D46</f>
        <v>1790155.7</v>
      </c>
      <c r="F46" s="140"/>
      <c r="G46" s="140"/>
    </row>
    <row r="47" spans="1:7" ht="15.75">
      <c r="A47" s="370" t="s">
        <v>18</v>
      </c>
      <c r="B47" s="370"/>
      <c r="C47" s="144">
        <f>SUM(C44:C44)</f>
        <v>0</v>
      </c>
      <c r="D47" s="159">
        <f>SUM(D44:D46)</f>
        <v>32226189.25</v>
      </c>
      <c r="E47" s="159">
        <f>SUM(E44:E46)</f>
        <v>32226189.25</v>
      </c>
      <c r="F47" s="140"/>
      <c r="G47" s="140"/>
    </row>
    <row r="48" spans="1:7" ht="15.75">
      <c r="A48" s="371" t="s">
        <v>135</v>
      </c>
      <c r="B48" s="361" t="s">
        <v>20</v>
      </c>
      <c r="C48" s="361"/>
      <c r="D48" s="361"/>
      <c r="E48" s="361"/>
      <c r="F48" s="361"/>
      <c r="G48" s="361"/>
    </row>
    <row r="49" spans="1:7" ht="15.75">
      <c r="A49" s="371"/>
      <c r="B49" s="145" t="s">
        <v>14</v>
      </c>
      <c r="C49" s="140"/>
      <c r="D49" s="140"/>
      <c r="E49" s="140"/>
      <c r="F49" s="140"/>
      <c r="G49" s="140"/>
    </row>
    <row r="50" spans="1:7" ht="31.5">
      <c r="A50" s="271" t="s">
        <v>10</v>
      </c>
      <c r="B50" s="271" t="s">
        <v>134</v>
      </c>
      <c r="C50" s="271" t="s">
        <v>16</v>
      </c>
      <c r="D50" s="271" t="s">
        <v>17</v>
      </c>
      <c r="E50" s="271" t="s">
        <v>18</v>
      </c>
      <c r="F50" s="140"/>
      <c r="G50" s="140"/>
    </row>
    <row r="51" spans="1:7" ht="15.75">
      <c r="A51" s="271">
        <v>1</v>
      </c>
      <c r="B51" s="271">
        <v>2</v>
      </c>
      <c r="C51" s="271">
        <v>3</v>
      </c>
      <c r="D51" s="271">
        <v>4</v>
      </c>
      <c r="E51" s="271">
        <v>5</v>
      </c>
      <c r="F51" s="140"/>
      <c r="G51" s="140"/>
    </row>
    <row r="52" spans="1:7" ht="78.75" customHeight="1">
      <c r="A52" s="271">
        <v>1</v>
      </c>
      <c r="B52" s="271" t="s">
        <v>336</v>
      </c>
      <c r="C52" s="271">
        <v>0</v>
      </c>
      <c r="D52" s="159">
        <f>D45+D46</f>
        <v>2040456</v>
      </c>
      <c r="E52" s="159">
        <f>SUM(C52:D52)</f>
        <v>2040456</v>
      </c>
      <c r="F52" s="140"/>
      <c r="G52" s="140"/>
    </row>
    <row r="53" spans="1:7" ht="67.5" customHeight="1">
      <c r="A53" s="271">
        <v>2</v>
      </c>
      <c r="B53" s="276" t="s">
        <v>334</v>
      </c>
      <c r="C53" s="144">
        <f>SUM(C47)</f>
        <v>0</v>
      </c>
      <c r="D53" s="159">
        <f>D47-D52</f>
        <v>30185733.25</v>
      </c>
      <c r="E53" s="159">
        <f>SUM(C53:D53)</f>
        <v>30185733.25</v>
      </c>
      <c r="F53" s="140"/>
      <c r="G53" s="140"/>
    </row>
    <row r="54" spans="1:7" ht="15.75">
      <c r="A54" s="370" t="s">
        <v>18</v>
      </c>
      <c r="B54" s="370"/>
      <c r="C54" s="144">
        <f>SUM(C53)</f>
        <v>0</v>
      </c>
      <c r="D54" s="159">
        <f>SUM(D52:D53)</f>
        <v>32226189.25</v>
      </c>
      <c r="E54" s="159">
        <f>SUM(E52:E53)</f>
        <v>32226189.25</v>
      </c>
      <c r="F54" s="140"/>
      <c r="G54" s="140"/>
    </row>
    <row r="55" spans="1:7" ht="15.75">
      <c r="A55" s="139"/>
      <c r="B55" s="140"/>
      <c r="C55" s="140"/>
      <c r="D55" s="140"/>
      <c r="E55" s="140"/>
      <c r="F55" s="140"/>
      <c r="G55" s="140"/>
    </row>
    <row r="56" spans="1:7" ht="15.75">
      <c r="A56" s="272" t="s">
        <v>32</v>
      </c>
      <c r="B56" s="361" t="s">
        <v>136</v>
      </c>
      <c r="C56" s="361"/>
      <c r="D56" s="361"/>
      <c r="E56" s="361"/>
      <c r="F56" s="361"/>
      <c r="G56" s="361"/>
    </row>
    <row r="57" spans="1:7" ht="26.25" customHeight="1">
      <c r="A57" s="271" t="s">
        <v>10</v>
      </c>
      <c r="B57" s="271" t="s">
        <v>137</v>
      </c>
      <c r="C57" s="271" t="s">
        <v>138</v>
      </c>
      <c r="D57" s="271" t="s">
        <v>139</v>
      </c>
      <c r="E57" s="271" t="s">
        <v>16</v>
      </c>
      <c r="F57" s="271" t="s">
        <v>17</v>
      </c>
      <c r="G57" s="271" t="s">
        <v>18</v>
      </c>
    </row>
    <row r="58" spans="1:7" ht="15.75">
      <c r="A58" s="271">
        <v>1</v>
      </c>
      <c r="B58" s="271">
        <v>2</v>
      </c>
      <c r="C58" s="271">
        <v>3</v>
      </c>
      <c r="D58" s="271">
        <v>4</v>
      </c>
      <c r="E58" s="271">
        <v>5</v>
      </c>
      <c r="F58" s="271">
        <v>6</v>
      </c>
      <c r="G58" s="271">
        <v>7</v>
      </c>
    </row>
    <row r="59" spans="1:7" ht="31.5" customHeight="1">
      <c r="A59" s="271"/>
      <c r="B59" s="373" t="s">
        <v>319</v>
      </c>
      <c r="C59" s="373"/>
      <c r="D59" s="373"/>
      <c r="E59" s="373"/>
      <c r="F59" s="373"/>
      <c r="G59" s="373"/>
    </row>
    <row r="60" spans="1:7" ht="15.75">
      <c r="A60" s="6">
        <v>1</v>
      </c>
      <c r="B60" s="7" t="s">
        <v>140</v>
      </c>
      <c r="C60" s="6"/>
      <c r="D60" s="6"/>
      <c r="E60" s="271"/>
      <c r="F60" s="271"/>
      <c r="G60" s="271"/>
    </row>
    <row r="61" spans="1:7" ht="15.75">
      <c r="A61" s="6"/>
      <c r="B61" s="7" t="s">
        <v>42</v>
      </c>
      <c r="C61" s="6" t="s">
        <v>317</v>
      </c>
      <c r="D61" s="6" t="s">
        <v>46</v>
      </c>
      <c r="E61" s="144">
        <f>SUM(C44)</f>
        <v>0</v>
      </c>
      <c r="F61" s="159">
        <f>SUM(D44)</f>
        <v>30185733.25</v>
      </c>
      <c r="G61" s="159">
        <f>SUM(E61:F61)</f>
        <v>30185733.25</v>
      </c>
    </row>
    <row r="62" spans="1:7" ht="15.75">
      <c r="A62" s="6">
        <v>2</v>
      </c>
      <c r="B62" s="7" t="s">
        <v>141</v>
      </c>
      <c r="C62" s="6"/>
      <c r="D62" s="6"/>
      <c r="E62" s="271"/>
      <c r="F62" s="271"/>
      <c r="G62" s="271"/>
    </row>
    <row r="63" spans="1:7" ht="45">
      <c r="A63" s="7"/>
      <c r="B63" s="27" t="s">
        <v>320</v>
      </c>
      <c r="C63" s="6" t="s">
        <v>321</v>
      </c>
      <c r="D63" s="6" t="s">
        <v>54</v>
      </c>
      <c r="E63" s="271"/>
      <c r="F63" s="271">
        <v>19272</v>
      </c>
      <c r="G63" s="271">
        <f>SUM(E63:F63)</f>
        <v>19272</v>
      </c>
    </row>
    <row r="64" spans="1:7" ht="15.75">
      <c r="A64" s="6">
        <v>3</v>
      </c>
      <c r="B64" s="27" t="s">
        <v>142</v>
      </c>
      <c r="C64" s="6"/>
      <c r="D64" s="6"/>
      <c r="E64" s="271"/>
      <c r="F64" s="271"/>
      <c r="G64" s="271"/>
    </row>
    <row r="65" spans="1:7" ht="30">
      <c r="A65" s="6"/>
      <c r="B65" s="27" t="s">
        <v>322</v>
      </c>
      <c r="C65" s="6" t="s">
        <v>317</v>
      </c>
      <c r="D65" s="6" t="s">
        <v>54</v>
      </c>
      <c r="E65" s="144"/>
      <c r="F65" s="144">
        <f>SUM(F61/F63)</f>
        <v>1566.2999818389374</v>
      </c>
      <c r="G65" s="144">
        <f>SUM(E65:F65)</f>
        <v>1566.2999818389374</v>
      </c>
    </row>
    <row r="66" spans="1:7" ht="15.75">
      <c r="A66" s="6">
        <v>4</v>
      </c>
      <c r="B66" s="7" t="s">
        <v>143</v>
      </c>
      <c r="C66" s="6"/>
      <c r="D66" s="6"/>
      <c r="E66" s="271"/>
      <c r="F66" s="271"/>
      <c r="G66" s="271"/>
    </row>
    <row r="67" spans="1:7" ht="47.25">
      <c r="A67" s="6"/>
      <c r="B67" s="7" t="s">
        <v>323</v>
      </c>
      <c r="C67" s="6" t="s">
        <v>55</v>
      </c>
      <c r="D67" s="6" t="s">
        <v>54</v>
      </c>
      <c r="E67" s="271"/>
      <c r="F67" s="271">
        <v>100</v>
      </c>
      <c r="G67" s="271">
        <f>SUM(E67:F67)</f>
        <v>100</v>
      </c>
    </row>
    <row r="68" spans="1:7" ht="18.75" customHeight="1">
      <c r="A68" s="271"/>
      <c r="B68" s="374" t="s">
        <v>352</v>
      </c>
      <c r="C68" s="375"/>
      <c r="D68" s="375"/>
      <c r="E68" s="375"/>
      <c r="F68" s="375"/>
      <c r="G68" s="376"/>
    </row>
    <row r="69" spans="1:7" ht="15.75">
      <c r="A69" s="6">
        <v>1</v>
      </c>
      <c r="B69" s="7" t="s">
        <v>140</v>
      </c>
      <c r="C69" s="6"/>
      <c r="D69" s="6"/>
      <c r="E69" s="271"/>
      <c r="F69" s="271"/>
      <c r="G69" s="271"/>
    </row>
    <row r="70" spans="1:7" ht="15.75">
      <c r="A70" s="6"/>
      <c r="B70" s="7" t="s">
        <v>42</v>
      </c>
      <c r="C70" s="6" t="s">
        <v>317</v>
      </c>
      <c r="D70" s="6" t="s">
        <v>46</v>
      </c>
      <c r="E70" s="144">
        <f>SUM(C53)</f>
        <v>0</v>
      </c>
      <c r="F70" s="144">
        <f>25229+16534+4860+4860+49458+12000+140081+159313-159313-2721.7</f>
        <v>250300.3</v>
      </c>
      <c r="G70" s="144">
        <f>SUM(E70:F70)</f>
        <v>250300.3</v>
      </c>
    </row>
    <row r="71" spans="1:7" ht="15.75">
      <c r="A71" s="6">
        <v>2</v>
      </c>
      <c r="B71" s="7" t="s">
        <v>141</v>
      </c>
      <c r="C71" s="6"/>
      <c r="D71" s="6"/>
      <c r="E71" s="271"/>
      <c r="F71" s="271"/>
      <c r="G71" s="271"/>
    </row>
    <row r="72" spans="1:7" ht="15.75">
      <c r="A72" s="7"/>
      <c r="B72" s="7" t="s">
        <v>245</v>
      </c>
      <c r="C72" s="6" t="s">
        <v>181</v>
      </c>
      <c r="D72" s="6" t="s">
        <v>54</v>
      </c>
      <c r="E72" s="271"/>
      <c r="F72" s="271">
        <v>7</v>
      </c>
      <c r="G72" s="271">
        <f>SUM(E72:F72)</f>
        <v>7</v>
      </c>
    </row>
    <row r="73" spans="1:7" ht="15.75">
      <c r="A73" s="6">
        <v>3</v>
      </c>
      <c r="B73" s="27" t="s">
        <v>142</v>
      </c>
      <c r="C73" s="6"/>
      <c r="D73" s="6"/>
      <c r="E73" s="271"/>
      <c r="F73" s="271"/>
      <c r="G73" s="271"/>
    </row>
    <row r="74" spans="1:7" ht="15.75">
      <c r="A74" s="6"/>
      <c r="B74" s="27" t="s">
        <v>324</v>
      </c>
      <c r="C74" s="6" t="s">
        <v>317</v>
      </c>
      <c r="D74" s="6" t="s">
        <v>54</v>
      </c>
      <c r="E74" s="144"/>
      <c r="F74" s="144">
        <f>SUM(F70/F72)</f>
        <v>35757.18571428571</v>
      </c>
      <c r="G74" s="144">
        <f>SUM(E74:F74)</f>
        <v>35757.18571428571</v>
      </c>
    </row>
    <row r="75" spans="1:7" ht="15.75">
      <c r="A75" s="6">
        <v>4</v>
      </c>
      <c r="B75" s="7" t="s">
        <v>143</v>
      </c>
      <c r="C75" s="6"/>
      <c r="D75" s="6"/>
      <c r="E75" s="271"/>
      <c r="F75" s="271"/>
      <c r="G75" s="271"/>
    </row>
    <row r="76" spans="1:7" ht="47.25">
      <c r="A76" s="6"/>
      <c r="B76" s="7" t="s">
        <v>323</v>
      </c>
      <c r="C76" s="6" t="s">
        <v>55</v>
      </c>
      <c r="D76" s="6" t="s">
        <v>54</v>
      </c>
      <c r="E76" s="271"/>
      <c r="F76" s="271">
        <v>100</v>
      </c>
      <c r="G76" s="271">
        <f>SUM(E76:F76)</f>
        <v>100</v>
      </c>
    </row>
    <row r="77" spans="1:7" ht="27" customHeight="1">
      <c r="A77" s="271"/>
      <c r="B77" s="373" t="s">
        <v>353</v>
      </c>
      <c r="C77" s="373"/>
      <c r="D77" s="373"/>
      <c r="E77" s="373"/>
      <c r="F77" s="373"/>
      <c r="G77" s="373"/>
    </row>
    <row r="78" spans="1:7" ht="15.75">
      <c r="A78" s="6">
        <v>1</v>
      </c>
      <c r="B78" s="7" t="s">
        <v>140</v>
      </c>
      <c r="C78" s="6"/>
      <c r="D78" s="6"/>
      <c r="E78" s="271"/>
      <c r="F78" s="271"/>
      <c r="G78" s="271"/>
    </row>
    <row r="79" spans="1:7" ht="15.75">
      <c r="A79" s="6"/>
      <c r="B79" s="7" t="s">
        <v>42</v>
      </c>
      <c r="C79" s="6" t="s">
        <v>317</v>
      </c>
      <c r="D79" s="6" t="s">
        <v>46</v>
      </c>
      <c r="E79" s="144">
        <f>SUM(C63)</f>
        <v>0</v>
      </c>
      <c r="F79" s="144">
        <f>D46</f>
        <v>1790155.7</v>
      </c>
      <c r="G79" s="144">
        <f>SUM(E79:F79)</f>
        <v>1790155.7</v>
      </c>
    </row>
    <row r="80" spans="1:7" ht="15.75">
      <c r="A80" s="6">
        <v>2</v>
      </c>
      <c r="B80" s="7" t="s">
        <v>141</v>
      </c>
      <c r="C80" s="6"/>
      <c r="D80" s="6"/>
      <c r="E80" s="271"/>
      <c r="F80" s="271"/>
      <c r="G80" s="271"/>
    </row>
    <row r="81" spans="1:7" ht="31.5">
      <c r="A81" s="7"/>
      <c r="B81" s="84" t="s">
        <v>102</v>
      </c>
      <c r="C81" s="6" t="s">
        <v>181</v>
      </c>
      <c r="D81" s="6" t="s">
        <v>54</v>
      </c>
      <c r="E81" s="271"/>
      <c r="F81" s="254">
        <v>3</v>
      </c>
      <c r="G81" s="271">
        <f>SUM(E81:F81)</f>
        <v>3</v>
      </c>
    </row>
    <row r="82" spans="1:7" ht="15.75">
      <c r="A82" s="6">
        <v>3</v>
      </c>
      <c r="B82" s="27" t="s">
        <v>142</v>
      </c>
      <c r="C82" s="6"/>
      <c r="D82" s="6"/>
      <c r="E82" s="271"/>
      <c r="F82" s="271"/>
      <c r="G82" s="271"/>
    </row>
    <row r="83" spans="1:7" ht="15.75">
      <c r="A83" s="6"/>
      <c r="B83" s="27" t="s">
        <v>354</v>
      </c>
      <c r="C83" s="6" t="s">
        <v>317</v>
      </c>
      <c r="D83" s="6" t="s">
        <v>54</v>
      </c>
      <c r="E83" s="144"/>
      <c r="F83" s="144">
        <f>SUM(F79/F81)</f>
        <v>596718.5666666667</v>
      </c>
      <c r="G83" s="144">
        <f>SUM(E83:F83)</f>
        <v>596718.5666666667</v>
      </c>
    </row>
    <row r="84" spans="1:7" ht="15.75">
      <c r="A84" s="6">
        <v>4</v>
      </c>
      <c r="B84" s="7" t="s">
        <v>143</v>
      </c>
      <c r="C84" s="6"/>
      <c r="D84" s="6"/>
      <c r="E84" s="271"/>
      <c r="F84" s="271"/>
      <c r="G84" s="271"/>
    </row>
    <row r="85" spans="1:7" ht="45" customHeight="1">
      <c r="A85" s="6"/>
      <c r="B85" s="7" t="s">
        <v>323</v>
      </c>
      <c r="C85" s="6" t="s">
        <v>55</v>
      </c>
      <c r="D85" s="6" t="s">
        <v>54</v>
      </c>
      <c r="E85" s="271"/>
      <c r="F85" s="271">
        <v>100</v>
      </c>
      <c r="G85" s="271">
        <f>SUM(E85:F85)</f>
        <v>100</v>
      </c>
    </row>
    <row r="86" spans="1:7" ht="15.75" hidden="1">
      <c r="A86" s="16"/>
      <c r="B86" s="373"/>
      <c r="C86" s="373"/>
      <c r="D86" s="373"/>
      <c r="E86" s="373"/>
      <c r="F86" s="373"/>
      <c r="G86" s="373"/>
    </row>
    <row r="87" spans="1:7" ht="15.75" hidden="1">
      <c r="A87" s="6"/>
      <c r="B87" s="7"/>
      <c r="C87" s="6"/>
      <c r="D87" s="6"/>
      <c r="E87" s="271"/>
      <c r="F87" s="271"/>
      <c r="G87" s="271"/>
    </row>
    <row r="88" spans="1:7" ht="15.75" hidden="1">
      <c r="A88" s="6"/>
      <c r="B88" s="7"/>
      <c r="C88" s="6"/>
      <c r="D88" s="6"/>
      <c r="E88" s="144"/>
      <c r="F88" s="144"/>
      <c r="G88" s="144"/>
    </row>
    <row r="89" spans="1:7" ht="15.75" hidden="1">
      <c r="A89" s="6"/>
      <c r="B89" s="7"/>
      <c r="C89" s="6"/>
      <c r="D89" s="6"/>
      <c r="E89" s="271"/>
      <c r="F89" s="271"/>
      <c r="G89" s="271"/>
    </row>
    <row r="90" spans="1:7" ht="15.75" hidden="1">
      <c r="A90" s="7"/>
      <c r="B90" s="84"/>
      <c r="C90" s="6"/>
      <c r="D90" s="6"/>
      <c r="E90" s="271"/>
      <c r="F90" s="254"/>
      <c r="G90" s="271"/>
    </row>
    <row r="91" spans="1:7" ht="15.75" hidden="1">
      <c r="A91" s="6"/>
      <c r="B91" s="27"/>
      <c r="C91" s="6"/>
      <c r="D91" s="6"/>
      <c r="E91" s="271"/>
      <c r="F91" s="271"/>
      <c r="G91" s="271"/>
    </row>
    <row r="92" spans="1:7" ht="15.75" hidden="1">
      <c r="A92" s="6"/>
      <c r="B92" s="27"/>
      <c r="C92" s="6"/>
      <c r="D92" s="6"/>
      <c r="E92" s="144"/>
      <c r="F92" s="144"/>
      <c r="G92" s="144"/>
    </row>
    <row r="93" spans="1:7" ht="15.75" hidden="1">
      <c r="A93" s="6"/>
      <c r="B93" s="7"/>
      <c r="C93" s="6"/>
      <c r="D93" s="6"/>
      <c r="E93" s="271"/>
      <c r="F93" s="271"/>
      <c r="G93" s="271"/>
    </row>
    <row r="94" spans="1:7" ht="15.75" hidden="1">
      <c r="A94" s="6"/>
      <c r="B94" s="7"/>
      <c r="C94" s="6"/>
      <c r="D94" s="6"/>
      <c r="E94" s="271"/>
      <c r="F94" s="271"/>
      <c r="G94" s="271"/>
    </row>
    <row r="95" spans="1:7" ht="15.75">
      <c r="A95" s="3" t="s">
        <v>57</v>
      </c>
      <c r="B95" s="3"/>
      <c r="C95" s="3"/>
      <c r="D95" s="8"/>
      <c r="E95" s="55"/>
      <c r="F95" s="327" t="s">
        <v>58</v>
      </c>
      <c r="G95" s="327"/>
    </row>
    <row r="96" spans="1:7" ht="15">
      <c r="A96" s="62"/>
      <c r="B96" s="62"/>
      <c r="C96" s="62"/>
      <c r="D96" s="5" t="s">
        <v>144</v>
      </c>
      <c r="E96" s="63"/>
      <c r="F96" s="328" t="s">
        <v>59</v>
      </c>
      <c r="G96" s="329"/>
    </row>
    <row r="97" spans="1:7" ht="15.75">
      <c r="A97" s="330" t="s">
        <v>145</v>
      </c>
      <c r="B97" s="330"/>
      <c r="C97" s="62"/>
      <c r="D97" s="4"/>
      <c r="E97" s="62"/>
      <c r="F97" s="62"/>
      <c r="G97" s="62"/>
    </row>
    <row r="98" spans="1:7" ht="15.75">
      <c r="A98" s="3" t="s">
        <v>202</v>
      </c>
      <c r="B98" s="3"/>
      <c r="C98" s="3"/>
      <c r="D98" s="8"/>
      <c r="E98" s="55"/>
      <c r="F98" s="327" t="s">
        <v>60</v>
      </c>
      <c r="G98" s="327"/>
    </row>
    <row r="99" spans="1:7" ht="15.75">
      <c r="A99" s="3" t="s">
        <v>206</v>
      </c>
      <c r="B99" s="98"/>
      <c r="C99" s="62"/>
      <c r="D99" s="5" t="s">
        <v>144</v>
      </c>
      <c r="E99" s="5"/>
      <c r="F99" s="328" t="s">
        <v>59</v>
      </c>
      <c r="G99" s="329"/>
    </row>
    <row r="100" spans="1:7" ht="15">
      <c r="A100" s="4"/>
      <c r="B100" s="99"/>
      <c r="C100" s="4"/>
      <c r="D100" s="4"/>
      <c r="E100" s="4"/>
      <c r="F100" s="4"/>
      <c r="G100" s="4"/>
    </row>
    <row r="101" spans="1:7" ht="15">
      <c r="A101" s="4"/>
      <c r="B101" s="67" t="s">
        <v>128</v>
      </c>
      <c r="C101" s="4"/>
      <c r="D101" s="4"/>
      <c r="E101" s="4"/>
      <c r="F101" s="4"/>
      <c r="G101" s="4"/>
    </row>
    <row r="102" spans="1:7" ht="15">
      <c r="A102" s="4"/>
      <c r="B102" s="4" t="s">
        <v>118</v>
      </c>
      <c r="C102" s="4"/>
      <c r="D102" s="4"/>
      <c r="E102" s="4"/>
      <c r="F102" s="4"/>
      <c r="G102" s="4"/>
    </row>
  </sheetData>
  <sheetProtection/>
  <mergeCells count="44">
    <mergeCell ref="A97:B97"/>
    <mergeCell ref="F98:G98"/>
    <mergeCell ref="F99:G99"/>
    <mergeCell ref="B59:G59"/>
    <mergeCell ref="B68:G68"/>
    <mergeCell ref="B77:G77"/>
    <mergeCell ref="B86:G86"/>
    <mergeCell ref="F95:G95"/>
    <mergeCell ref="F96:G96"/>
    <mergeCell ref="A47:B47"/>
    <mergeCell ref="A48:A49"/>
    <mergeCell ref="B48:G48"/>
    <mergeCell ref="A54:B54"/>
    <mergeCell ref="B56:G56"/>
    <mergeCell ref="B32:G32"/>
    <mergeCell ref="B34:G34"/>
    <mergeCell ref="B35:G35"/>
    <mergeCell ref="B36:G36"/>
    <mergeCell ref="B37:G37"/>
    <mergeCell ref="B38:G38"/>
    <mergeCell ref="B24:G24"/>
    <mergeCell ref="B25:G25"/>
    <mergeCell ref="B26:G26"/>
    <mergeCell ref="B27:G27"/>
    <mergeCell ref="B28:G28"/>
    <mergeCell ref="B29:G29"/>
    <mergeCell ref="E16:F16"/>
    <mergeCell ref="B19:G19"/>
    <mergeCell ref="B20:G20"/>
    <mergeCell ref="B21:G21"/>
    <mergeCell ref="B22:G22"/>
    <mergeCell ref="B23:G23"/>
    <mergeCell ref="A9:G9"/>
    <mergeCell ref="D11:F11"/>
    <mergeCell ref="D12:E12"/>
    <mergeCell ref="D13:F13"/>
    <mergeCell ref="D14:E14"/>
    <mergeCell ref="E15:F15"/>
    <mergeCell ref="E1:G2"/>
    <mergeCell ref="E4:G4"/>
    <mergeCell ref="E5:G5"/>
    <mergeCell ref="E6:G6"/>
    <mergeCell ref="E7:G7"/>
    <mergeCell ref="A8:G8"/>
  </mergeCells>
  <printOptions horizontalCentered="1" verticalCentered="1"/>
  <pageMargins left="0.31496062992125984" right="0.5118110236220472" top="1.141732283464567" bottom="0.35433070866141736" header="0.31496062992125984" footer="0.31496062992125984"/>
  <pageSetup fitToHeight="4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G109"/>
  <sheetViews>
    <sheetView zoomScalePageLayoutView="0" workbookViewId="0" topLeftCell="A1">
      <selection activeCell="E8" sqref="E8"/>
    </sheetView>
  </sheetViews>
  <sheetFormatPr defaultColWidth="21.57421875" defaultRowHeight="15"/>
  <cols>
    <col min="1" max="1" width="6.57421875" style="4" customWidth="1"/>
    <col min="2" max="2" width="29.28125" style="4" customWidth="1"/>
    <col min="3" max="16384" width="21.57421875" style="4" customWidth="1"/>
  </cols>
  <sheetData>
    <row r="1" spans="5:7" ht="77.25" customHeight="1">
      <c r="E1" s="335" t="s">
        <v>278</v>
      </c>
      <c r="F1" s="299"/>
      <c r="G1" s="299"/>
    </row>
    <row r="2" spans="1:5" ht="15.75">
      <c r="A2" s="1"/>
      <c r="E2" s="1"/>
    </row>
    <row r="3" spans="1:5" ht="15.75">
      <c r="A3" s="1"/>
      <c r="E3" s="1" t="s">
        <v>120</v>
      </c>
    </row>
    <row r="4" spans="1:7" ht="15.75" customHeight="1">
      <c r="A4" s="1"/>
      <c r="E4" s="295" t="s">
        <v>68</v>
      </c>
      <c r="F4" s="295"/>
      <c r="G4" s="295"/>
    </row>
    <row r="5" spans="1:7" ht="15.75">
      <c r="A5" s="1"/>
      <c r="B5" s="1"/>
      <c r="E5" s="296" t="s">
        <v>148</v>
      </c>
      <c r="F5" s="296"/>
      <c r="G5" s="296"/>
    </row>
    <row r="6" spans="1:7" ht="15" customHeight="1">
      <c r="A6" s="1"/>
      <c r="E6" s="297" t="s">
        <v>121</v>
      </c>
      <c r="F6" s="297"/>
      <c r="G6" s="297"/>
    </row>
    <row r="7" spans="5:7" ht="15">
      <c r="E7" s="298" t="s">
        <v>455</v>
      </c>
      <c r="F7" s="299"/>
      <c r="G7" s="299"/>
    </row>
    <row r="9" spans="1:7" ht="15.75">
      <c r="A9" s="300" t="s">
        <v>122</v>
      </c>
      <c r="B9" s="300"/>
      <c r="C9" s="300"/>
      <c r="D9" s="300"/>
      <c r="E9" s="300"/>
      <c r="F9" s="300"/>
      <c r="G9" s="300"/>
    </row>
    <row r="10" spans="1:7" ht="15.75">
      <c r="A10" s="300" t="s">
        <v>225</v>
      </c>
      <c r="B10" s="300"/>
      <c r="C10" s="300"/>
      <c r="D10" s="300"/>
      <c r="E10" s="300"/>
      <c r="F10" s="300"/>
      <c r="G10" s="300"/>
    </row>
    <row r="11" spans="1:7" ht="15.75">
      <c r="A11" s="86"/>
      <c r="B11" s="86"/>
      <c r="C11" s="86"/>
      <c r="D11" s="86"/>
      <c r="E11" s="86"/>
      <c r="F11" s="86"/>
      <c r="G11" s="86"/>
    </row>
    <row r="12" spans="1:7" ht="15" customHeight="1">
      <c r="A12" s="114" t="s">
        <v>214</v>
      </c>
      <c r="B12" s="279" t="s">
        <v>283</v>
      </c>
      <c r="C12" s="110"/>
      <c r="D12" s="301" t="s">
        <v>148</v>
      </c>
      <c r="E12" s="302"/>
      <c r="F12" s="303"/>
      <c r="G12" s="100">
        <v>38068238</v>
      </c>
    </row>
    <row r="13" spans="2:7" ht="30.75" customHeight="1">
      <c r="B13" s="278" t="s">
        <v>218</v>
      </c>
      <c r="C13" s="106"/>
      <c r="D13" s="304" t="s">
        <v>121</v>
      </c>
      <c r="E13" s="304"/>
      <c r="F13" s="112"/>
      <c r="G13" s="102" t="s">
        <v>215</v>
      </c>
    </row>
    <row r="14" spans="1:7" ht="15" customHeight="1">
      <c r="A14" s="113" t="s">
        <v>216</v>
      </c>
      <c r="B14" s="279" t="s">
        <v>284</v>
      </c>
      <c r="C14" s="111"/>
      <c r="D14" s="305" t="s">
        <v>148</v>
      </c>
      <c r="E14" s="306"/>
      <c r="F14" s="307"/>
      <c r="G14" s="103">
        <v>38068238</v>
      </c>
    </row>
    <row r="15" spans="1:7" ht="48" customHeight="1">
      <c r="A15" s="113"/>
      <c r="B15" s="278" t="s">
        <v>218</v>
      </c>
      <c r="C15" s="106"/>
      <c r="D15" s="308" t="s">
        <v>146</v>
      </c>
      <c r="E15" s="308"/>
      <c r="F15" s="112"/>
      <c r="G15" s="102" t="s">
        <v>215</v>
      </c>
    </row>
    <row r="16" spans="1:7" ht="30" customHeight="1">
      <c r="A16" s="104" t="s">
        <v>217</v>
      </c>
      <c r="B16" s="279" t="s">
        <v>248</v>
      </c>
      <c r="C16" s="279" t="s">
        <v>249</v>
      </c>
      <c r="D16" s="279" t="s">
        <v>25</v>
      </c>
      <c r="E16" s="309" t="s">
        <v>250</v>
      </c>
      <c r="F16" s="310"/>
      <c r="G16" s="279" t="s">
        <v>282</v>
      </c>
    </row>
    <row r="17" spans="1:7" ht="45" customHeight="1">
      <c r="A17" s="105"/>
      <c r="B17" s="106" t="s">
        <v>218</v>
      </c>
      <c r="C17" s="278" t="s">
        <v>219</v>
      </c>
      <c r="D17" s="101" t="s">
        <v>220</v>
      </c>
      <c r="E17" s="311" t="s">
        <v>221</v>
      </c>
      <c r="F17" s="311"/>
      <c r="G17" s="278" t="s">
        <v>222</v>
      </c>
    </row>
    <row r="18" spans="1:7" ht="51" customHeight="1">
      <c r="A18" s="2" t="s">
        <v>126</v>
      </c>
      <c r="B18" s="9" t="s">
        <v>150</v>
      </c>
      <c r="C18" s="10">
        <f>E18+G18</f>
        <v>80107</v>
      </c>
      <c r="D18" s="9" t="s">
        <v>28</v>
      </c>
      <c r="E18" s="10">
        <f>98000+2104-25756+49988-15229-29000</f>
        <v>80107</v>
      </c>
      <c r="F18" s="9" t="s">
        <v>29</v>
      </c>
      <c r="G18" s="10">
        <v>0</v>
      </c>
    </row>
    <row r="19" spans="1:7" ht="15.75">
      <c r="A19" s="2" t="s">
        <v>6</v>
      </c>
      <c r="B19" s="312" t="s">
        <v>149</v>
      </c>
      <c r="C19" s="312"/>
      <c r="D19" s="312"/>
      <c r="E19" s="312"/>
      <c r="F19" s="312"/>
      <c r="G19" s="312"/>
    </row>
    <row r="20" spans="1:7" ht="23.25" customHeight="1">
      <c r="A20" s="2"/>
      <c r="B20" s="312" t="s">
        <v>151</v>
      </c>
      <c r="C20" s="312"/>
      <c r="D20" s="312"/>
      <c r="E20" s="312"/>
      <c r="F20" s="312"/>
      <c r="G20" s="312"/>
    </row>
    <row r="21" spans="1:7" ht="19.5" customHeight="1">
      <c r="A21" s="2"/>
      <c r="B21" s="312" t="s">
        <v>155</v>
      </c>
      <c r="C21" s="312"/>
      <c r="D21" s="312"/>
      <c r="E21" s="312"/>
      <c r="F21" s="312"/>
      <c r="G21" s="312"/>
    </row>
    <row r="22" spans="1:7" ht="21.75" customHeight="1">
      <c r="A22" s="2"/>
      <c r="B22" s="312" t="s">
        <v>239</v>
      </c>
      <c r="C22" s="312"/>
      <c r="D22" s="312"/>
      <c r="E22" s="312"/>
      <c r="F22" s="312"/>
      <c r="G22" s="312"/>
    </row>
    <row r="23" spans="1:7" ht="31.5" customHeight="1">
      <c r="A23" s="2"/>
      <c r="B23" s="312" t="s">
        <v>152</v>
      </c>
      <c r="C23" s="312"/>
      <c r="D23" s="312"/>
      <c r="E23" s="312"/>
      <c r="F23" s="312"/>
      <c r="G23" s="312"/>
    </row>
    <row r="24" spans="1:7" ht="24.75" customHeight="1">
      <c r="A24" s="2"/>
      <c r="B24" s="313" t="s">
        <v>355</v>
      </c>
      <c r="C24" s="313"/>
      <c r="D24" s="313"/>
      <c r="E24" s="313"/>
      <c r="F24" s="313"/>
      <c r="G24" s="313"/>
    </row>
    <row r="25" spans="1:7" ht="33" customHeight="1">
      <c r="A25" s="2"/>
      <c r="B25" s="313" t="s">
        <v>356</v>
      </c>
      <c r="C25" s="313"/>
      <c r="D25" s="313"/>
      <c r="E25" s="313"/>
      <c r="F25" s="313"/>
      <c r="G25" s="313"/>
    </row>
    <row r="26" spans="1:7" ht="33.75" customHeight="1">
      <c r="A26" s="2"/>
      <c r="B26" s="313" t="s">
        <v>295</v>
      </c>
      <c r="C26" s="313"/>
      <c r="D26" s="313"/>
      <c r="E26" s="313"/>
      <c r="F26" s="313"/>
      <c r="G26" s="313"/>
    </row>
    <row r="27" spans="1:7" ht="33.75" customHeight="1">
      <c r="A27" s="2" t="s">
        <v>7</v>
      </c>
      <c r="B27" s="312" t="s">
        <v>26</v>
      </c>
      <c r="C27" s="312"/>
      <c r="D27" s="312"/>
      <c r="E27" s="312"/>
      <c r="F27" s="312"/>
      <c r="G27" s="312"/>
    </row>
    <row r="28" spans="1:7" ht="20.25" customHeight="1">
      <c r="A28" s="6"/>
      <c r="B28" s="314" t="s">
        <v>173</v>
      </c>
      <c r="C28" s="315"/>
      <c r="D28" s="315"/>
      <c r="E28" s="315"/>
      <c r="F28" s="315"/>
      <c r="G28" s="316"/>
    </row>
    <row r="29" spans="1:7" ht="24" customHeight="1">
      <c r="A29" s="6" t="s">
        <v>123</v>
      </c>
      <c r="B29" s="355" t="s">
        <v>251</v>
      </c>
      <c r="C29" s="355"/>
      <c r="D29" s="355"/>
      <c r="E29" s="355"/>
      <c r="F29" s="355"/>
      <c r="G29" s="355"/>
    </row>
    <row r="30" spans="1:7" ht="15.75" customHeight="1">
      <c r="A30" s="16"/>
      <c r="B30" s="40"/>
      <c r="C30" s="40"/>
      <c r="D30" s="40"/>
      <c r="E30" s="40"/>
      <c r="F30" s="40"/>
      <c r="G30" s="40"/>
    </row>
    <row r="31" spans="1:7" ht="44.25" customHeight="1">
      <c r="A31" s="2" t="s">
        <v>8</v>
      </c>
      <c r="B31" s="312" t="s">
        <v>154</v>
      </c>
      <c r="C31" s="312"/>
      <c r="D31" s="312"/>
      <c r="E31" s="312"/>
      <c r="F31" s="312"/>
      <c r="G31" s="312"/>
    </row>
    <row r="32" spans="1:4" ht="31.5" customHeight="1">
      <c r="A32" s="2" t="s">
        <v>12</v>
      </c>
      <c r="B32" s="298" t="s">
        <v>9</v>
      </c>
      <c r="C32" s="298"/>
      <c r="D32" s="298"/>
    </row>
    <row r="33" ht="15.75">
      <c r="A33" s="3"/>
    </row>
    <row r="34" spans="1:7" ht="15.75">
      <c r="A34" s="6" t="s">
        <v>10</v>
      </c>
      <c r="B34" s="325" t="s">
        <v>11</v>
      </c>
      <c r="C34" s="325"/>
      <c r="D34" s="325"/>
      <c r="E34" s="325"/>
      <c r="F34" s="325"/>
      <c r="G34" s="325"/>
    </row>
    <row r="35" spans="1:7" ht="34.5" customHeight="1">
      <c r="A35" s="6" t="s">
        <v>123</v>
      </c>
      <c r="B35" s="355" t="s">
        <v>272</v>
      </c>
      <c r="C35" s="355" t="s">
        <v>21</v>
      </c>
      <c r="D35" s="355" t="s">
        <v>21</v>
      </c>
      <c r="E35" s="355" t="s">
        <v>21</v>
      </c>
      <c r="F35" s="355" t="s">
        <v>21</v>
      </c>
      <c r="G35" s="355" t="s">
        <v>21</v>
      </c>
    </row>
    <row r="36" spans="1:7" ht="15.75" customHeight="1">
      <c r="A36" s="35" t="s">
        <v>124</v>
      </c>
      <c r="B36" s="355" t="s">
        <v>273</v>
      </c>
      <c r="C36" s="355"/>
      <c r="D36" s="355"/>
      <c r="E36" s="355"/>
      <c r="F36" s="355"/>
      <c r="G36" s="355"/>
    </row>
    <row r="37" spans="1:7" ht="36" customHeight="1">
      <c r="A37" s="6" t="s">
        <v>125</v>
      </c>
      <c r="B37" s="355" t="s">
        <v>332</v>
      </c>
      <c r="C37" s="355"/>
      <c r="D37" s="355"/>
      <c r="E37" s="355"/>
      <c r="F37" s="355"/>
      <c r="G37" s="355"/>
    </row>
    <row r="38" spans="1:7" ht="32.25" customHeight="1">
      <c r="A38" s="6" t="s">
        <v>126</v>
      </c>
      <c r="B38" s="317" t="s">
        <v>363</v>
      </c>
      <c r="C38" s="318"/>
      <c r="D38" s="318"/>
      <c r="E38" s="318"/>
      <c r="F38" s="318"/>
      <c r="G38" s="319"/>
    </row>
    <row r="39" spans="1:7" ht="15.75" customHeight="1">
      <c r="A39" s="378" t="s">
        <v>19</v>
      </c>
      <c r="B39" s="379" t="s">
        <v>13</v>
      </c>
      <c r="C39" s="379"/>
      <c r="D39" s="379"/>
      <c r="E39" s="379"/>
      <c r="F39" s="379"/>
      <c r="G39" s="379"/>
    </row>
    <row r="40" spans="1:2" ht="15.75">
      <c r="A40" s="378"/>
      <c r="B40" s="1" t="s">
        <v>14</v>
      </c>
    </row>
    <row r="41" spans="1:5" ht="31.5">
      <c r="A41" s="6" t="s">
        <v>10</v>
      </c>
      <c r="B41" s="6" t="s">
        <v>15</v>
      </c>
      <c r="C41" s="6" t="s">
        <v>16</v>
      </c>
      <c r="D41" s="6" t="s">
        <v>17</v>
      </c>
      <c r="E41" s="6" t="s">
        <v>18</v>
      </c>
    </row>
    <row r="42" spans="1:5" ht="15.75">
      <c r="A42" s="6">
        <v>1</v>
      </c>
      <c r="B42" s="6">
        <v>2</v>
      </c>
      <c r="C42" s="6">
        <v>3</v>
      </c>
      <c r="D42" s="6">
        <v>4</v>
      </c>
      <c r="E42" s="6">
        <v>6</v>
      </c>
    </row>
    <row r="43" spans="1:5" ht="117.75" customHeight="1">
      <c r="A43" s="6" t="s">
        <v>123</v>
      </c>
      <c r="B43" s="12" t="s">
        <v>276</v>
      </c>
      <c r="C43" s="120">
        <f>49000-29000</f>
        <v>20000</v>
      </c>
      <c r="D43" s="120">
        <v>0</v>
      </c>
      <c r="E43" s="120">
        <f>C43+D43</f>
        <v>20000</v>
      </c>
    </row>
    <row r="44" spans="1:5" ht="93.75" customHeight="1">
      <c r="A44" s="6" t="s">
        <v>124</v>
      </c>
      <c r="B44" s="12" t="s">
        <v>274</v>
      </c>
      <c r="C44" s="120">
        <f>49000-25756-15229</f>
        <v>8015</v>
      </c>
      <c r="D44" s="120">
        <v>0</v>
      </c>
      <c r="E44" s="120">
        <f>C44+D44</f>
        <v>8015</v>
      </c>
    </row>
    <row r="45" spans="1:5" ht="99.75" customHeight="1">
      <c r="A45" s="6" t="s">
        <v>125</v>
      </c>
      <c r="B45" s="12" t="s">
        <v>333</v>
      </c>
      <c r="C45" s="120">
        <v>2104</v>
      </c>
      <c r="D45" s="120">
        <v>0</v>
      </c>
      <c r="E45" s="120">
        <f>C45+D45</f>
        <v>2104</v>
      </c>
    </row>
    <row r="46" spans="1:5" ht="81" customHeight="1">
      <c r="A46" s="6" t="s">
        <v>126</v>
      </c>
      <c r="B46" s="12" t="s">
        <v>364</v>
      </c>
      <c r="C46" s="120">
        <v>49988</v>
      </c>
      <c r="D46" s="120">
        <v>0</v>
      </c>
      <c r="E46" s="120">
        <f>C46+D46</f>
        <v>49988</v>
      </c>
    </row>
    <row r="47" spans="1:5" ht="15.75">
      <c r="A47" s="331" t="s">
        <v>18</v>
      </c>
      <c r="B47" s="331"/>
      <c r="C47" s="14">
        <f>SUM(C43:C46)</f>
        <v>80107</v>
      </c>
      <c r="D47" s="14">
        <f>D43</f>
        <v>0</v>
      </c>
      <c r="E47" s="14">
        <f>C47</f>
        <v>80107</v>
      </c>
    </row>
    <row r="48" ht="15.75">
      <c r="A48" s="3"/>
    </row>
    <row r="49" spans="1:7" ht="15.75">
      <c r="A49" s="326" t="s">
        <v>135</v>
      </c>
      <c r="B49" s="312" t="s">
        <v>20</v>
      </c>
      <c r="C49" s="312"/>
      <c r="D49" s="312"/>
      <c r="E49" s="312"/>
      <c r="F49" s="312"/>
      <c r="G49" s="312"/>
    </row>
    <row r="50" spans="1:2" ht="15.75">
      <c r="A50" s="326"/>
      <c r="B50" s="1" t="s">
        <v>14</v>
      </c>
    </row>
    <row r="51" ht="15.75">
      <c r="A51" s="3"/>
    </row>
    <row r="52" spans="2:5" ht="31.5">
      <c r="B52" s="6" t="s">
        <v>134</v>
      </c>
      <c r="C52" s="6" t="s">
        <v>16</v>
      </c>
      <c r="D52" s="6" t="s">
        <v>17</v>
      </c>
      <c r="E52" s="6" t="s">
        <v>18</v>
      </c>
    </row>
    <row r="53" spans="2:5" ht="15.75">
      <c r="B53" s="6">
        <v>1</v>
      </c>
      <c r="C53" s="6">
        <v>2</v>
      </c>
      <c r="D53" s="6">
        <v>3</v>
      </c>
      <c r="E53" s="6">
        <v>4</v>
      </c>
    </row>
    <row r="54" spans="2:5" ht="85.5" customHeight="1">
      <c r="B54" s="6" t="s">
        <v>334</v>
      </c>
      <c r="C54" s="164">
        <f>2104+49988</f>
        <v>52092</v>
      </c>
      <c r="D54" s="164">
        <v>0</v>
      </c>
      <c r="E54" s="165">
        <f>C54</f>
        <v>52092</v>
      </c>
    </row>
    <row r="55" spans="2:5" ht="120">
      <c r="B55" s="85" t="s">
        <v>357</v>
      </c>
      <c r="C55" s="165">
        <f>98000-25756-15229-29000</f>
        <v>28015</v>
      </c>
      <c r="D55" s="165">
        <v>0</v>
      </c>
      <c r="E55" s="165">
        <f>C55</f>
        <v>28015</v>
      </c>
    </row>
    <row r="56" spans="2:5" ht="15.75">
      <c r="B56" s="17" t="s">
        <v>18</v>
      </c>
      <c r="C56" s="166">
        <f>SUM(C54:C55)</f>
        <v>80107</v>
      </c>
      <c r="D56" s="166">
        <f>SUM(D54:D55)</f>
        <v>0</v>
      </c>
      <c r="E56" s="166">
        <f>SUM(E54:E55)</f>
        <v>80107</v>
      </c>
    </row>
    <row r="57" ht="15.75">
      <c r="A57" s="3"/>
    </row>
    <row r="58" spans="1:7" ht="15.75">
      <c r="A58" s="2" t="s">
        <v>32</v>
      </c>
      <c r="B58" s="312" t="s">
        <v>136</v>
      </c>
      <c r="C58" s="312"/>
      <c r="D58" s="312"/>
      <c r="E58" s="312"/>
      <c r="F58" s="312"/>
      <c r="G58" s="312"/>
    </row>
    <row r="59" ht="15.75">
      <c r="A59" s="3"/>
    </row>
    <row r="60" spans="1:7" ht="46.5" customHeight="1">
      <c r="A60" s="6" t="s">
        <v>10</v>
      </c>
      <c r="B60" s="6" t="s">
        <v>137</v>
      </c>
      <c r="C60" s="6" t="s">
        <v>138</v>
      </c>
      <c r="D60" s="6" t="s">
        <v>139</v>
      </c>
      <c r="E60" s="6" t="s">
        <v>16</v>
      </c>
      <c r="F60" s="6" t="s">
        <v>17</v>
      </c>
      <c r="G60" s="6" t="s">
        <v>18</v>
      </c>
    </row>
    <row r="61" spans="1:7" ht="15.75">
      <c r="A61" s="6">
        <v>1</v>
      </c>
      <c r="B61" s="6">
        <v>2</v>
      </c>
      <c r="C61" s="6">
        <v>3</v>
      </c>
      <c r="D61" s="6">
        <v>4</v>
      </c>
      <c r="E61" s="6">
        <v>5</v>
      </c>
      <c r="F61" s="6">
        <v>6</v>
      </c>
      <c r="G61" s="6">
        <v>7</v>
      </c>
    </row>
    <row r="62" spans="1:7" ht="36" customHeight="1">
      <c r="A62" s="6"/>
      <c r="B62" s="377" t="s">
        <v>277</v>
      </c>
      <c r="C62" s="377" t="s">
        <v>21</v>
      </c>
      <c r="D62" s="377" t="s">
        <v>21</v>
      </c>
      <c r="E62" s="377" t="s">
        <v>21</v>
      </c>
      <c r="F62" s="377" t="s">
        <v>21</v>
      </c>
      <c r="G62" s="377" t="s">
        <v>21</v>
      </c>
    </row>
    <row r="63" spans="1:7" ht="15.75">
      <c r="A63" s="6"/>
      <c r="B63" s="42" t="s">
        <v>140</v>
      </c>
      <c r="C63" s="6"/>
      <c r="D63" s="6"/>
      <c r="E63" s="6"/>
      <c r="F63" s="6"/>
      <c r="G63" s="6"/>
    </row>
    <row r="64" spans="1:7" ht="18.75" customHeight="1">
      <c r="A64" s="6">
        <v>1</v>
      </c>
      <c r="B64" s="27" t="s">
        <v>33</v>
      </c>
      <c r="C64" s="30" t="s">
        <v>22</v>
      </c>
      <c r="D64" s="30" t="s">
        <v>22</v>
      </c>
      <c r="E64" s="24"/>
      <c r="F64" s="39"/>
      <c r="G64" s="38"/>
    </row>
    <row r="65" spans="1:7" ht="15.75">
      <c r="A65" s="6"/>
      <c r="B65" s="28" t="s">
        <v>141</v>
      </c>
      <c r="C65" s="30" t="s">
        <v>63</v>
      </c>
      <c r="D65" s="30" t="s">
        <v>46</v>
      </c>
      <c r="E65" s="13">
        <f>E43</f>
        <v>20000</v>
      </c>
      <c r="F65" s="6"/>
      <c r="G65" s="18">
        <f>E65</f>
        <v>20000</v>
      </c>
    </row>
    <row r="66" spans="1:7" ht="62.25" customHeight="1">
      <c r="A66" s="6">
        <v>2</v>
      </c>
      <c r="B66" s="27" t="s">
        <v>252</v>
      </c>
      <c r="C66" s="30" t="s">
        <v>129</v>
      </c>
      <c r="D66" s="32" t="s">
        <v>54</v>
      </c>
      <c r="E66" s="39">
        <v>24</v>
      </c>
      <c r="F66" s="58"/>
      <c r="G66" s="18">
        <f>E66</f>
        <v>24</v>
      </c>
    </row>
    <row r="67" spans="1:7" ht="17.25" customHeight="1">
      <c r="A67" s="6">
        <v>3</v>
      </c>
      <c r="B67" s="28" t="s">
        <v>142</v>
      </c>
      <c r="C67" s="24"/>
      <c r="D67" s="43"/>
      <c r="E67" s="39" t="s">
        <v>22</v>
      </c>
      <c r="F67" s="33"/>
      <c r="G67" s="18"/>
    </row>
    <row r="68" spans="1:7" ht="48" customHeight="1">
      <c r="A68" s="6"/>
      <c r="B68" s="29" t="s">
        <v>132</v>
      </c>
      <c r="C68" s="31" t="s">
        <v>63</v>
      </c>
      <c r="D68" s="32" t="s">
        <v>54</v>
      </c>
      <c r="E68" s="39">
        <f>E65/E66</f>
        <v>833.3333333333334</v>
      </c>
      <c r="F68" s="33"/>
      <c r="G68" s="18">
        <f>E68</f>
        <v>833.3333333333334</v>
      </c>
    </row>
    <row r="69" spans="1:7" ht="17.25" customHeight="1">
      <c r="A69" s="6"/>
      <c r="B69" s="28" t="s">
        <v>143</v>
      </c>
      <c r="C69" s="30"/>
      <c r="D69" s="30"/>
      <c r="E69" s="39"/>
      <c r="F69" s="33"/>
      <c r="G69" s="18"/>
    </row>
    <row r="70" spans="1:7" ht="48.75" customHeight="1">
      <c r="A70" s="6">
        <v>4</v>
      </c>
      <c r="B70" s="46" t="s">
        <v>131</v>
      </c>
      <c r="C70" s="32" t="s">
        <v>55</v>
      </c>
      <c r="D70" s="31" t="s">
        <v>54</v>
      </c>
      <c r="E70" s="39">
        <v>100</v>
      </c>
      <c r="F70" s="33"/>
      <c r="G70" s="18">
        <f>E70</f>
        <v>100</v>
      </c>
    </row>
    <row r="71" spans="1:7" ht="16.5" customHeight="1">
      <c r="A71" s="6"/>
      <c r="B71" s="377" t="s">
        <v>275</v>
      </c>
      <c r="C71" s="377"/>
      <c r="D71" s="377"/>
      <c r="E71" s="377"/>
      <c r="F71" s="377"/>
      <c r="G71" s="377"/>
    </row>
    <row r="72" spans="1:7" ht="16.5" customHeight="1">
      <c r="A72" s="6">
        <v>1</v>
      </c>
      <c r="B72" s="45" t="s">
        <v>140</v>
      </c>
      <c r="C72" s="6"/>
      <c r="D72" s="6"/>
      <c r="E72" s="6"/>
      <c r="F72" s="6"/>
      <c r="G72" s="6"/>
    </row>
    <row r="73" spans="1:7" ht="16.5" customHeight="1">
      <c r="A73" s="6"/>
      <c r="B73" s="46" t="s">
        <v>33</v>
      </c>
      <c r="C73" s="30" t="s">
        <v>22</v>
      </c>
      <c r="D73" s="30" t="s">
        <v>22</v>
      </c>
      <c r="E73" s="33">
        <f>49000-25756-15229</f>
        <v>8015</v>
      </c>
      <c r="F73" s="39"/>
      <c r="G73" s="38">
        <f>E73</f>
        <v>8015</v>
      </c>
    </row>
    <row r="74" spans="1:7" ht="16.5" customHeight="1">
      <c r="A74" s="6">
        <v>2</v>
      </c>
      <c r="B74" s="45" t="s">
        <v>141</v>
      </c>
      <c r="C74" s="32" t="s">
        <v>63</v>
      </c>
      <c r="D74" s="32" t="s">
        <v>46</v>
      </c>
      <c r="E74" s="39"/>
      <c r="F74" s="6"/>
      <c r="G74" s="18"/>
    </row>
    <row r="75" spans="1:7" ht="29.25" customHeight="1">
      <c r="A75" s="6"/>
      <c r="B75" s="46" t="s">
        <v>253</v>
      </c>
      <c r="C75" s="32" t="s">
        <v>129</v>
      </c>
      <c r="D75" s="32" t="s">
        <v>54</v>
      </c>
      <c r="E75" s="60">
        <v>1</v>
      </c>
      <c r="F75" s="25"/>
      <c r="G75" s="18">
        <f>E75</f>
        <v>1</v>
      </c>
    </row>
    <row r="76" spans="1:7" ht="16.5" customHeight="1">
      <c r="A76" s="6">
        <v>3</v>
      </c>
      <c r="B76" s="45" t="s">
        <v>142</v>
      </c>
      <c r="C76" s="43"/>
      <c r="D76" s="43"/>
      <c r="E76" s="39" t="s">
        <v>22</v>
      </c>
      <c r="F76" s="33"/>
      <c r="G76" s="18"/>
    </row>
    <row r="77" spans="1:7" ht="45" customHeight="1">
      <c r="A77" s="6"/>
      <c r="B77" s="46" t="s">
        <v>254</v>
      </c>
      <c r="C77" s="31" t="s">
        <v>63</v>
      </c>
      <c r="D77" s="32" t="s">
        <v>54</v>
      </c>
      <c r="E77" s="39">
        <f>E73/E75</f>
        <v>8015</v>
      </c>
      <c r="F77" s="33"/>
      <c r="G77" s="18">
        <f>E77</f>
        <v>8015</v>
      </c>
    </row>
    <row r="78" spans="1:7" ht="16.5" customHeight="1">
      <c r="A78" s="6">
        <v>4</v>
      </c>
      <c r="B78" s="45" t="s">
        <v>143</v>
      </c>
      <c r="C78" s="32"/>
      <c r="D78" s="32"/>
      <c r="E78" s="39"/>
      <c r="F78" s="33"/>
      <c r="G78" s="18"/>
    </row>
    <row r="79" spans="1:7" ht="48.75" customHeight="1">
      <c r="A79" s="6"/>
      <c r="B79" s="46" t="s">
        <v>127</v>
      </c>
      <c r="C79" s="32" t="s">
        <v>55</v>
      </c>
      <c r="D79" s="31" t="s">
        <v>54</v>
      </c>
      <c r="E79" s="39">
        <v>100</v>
      </c>
      <c r="F79" s="33"/>
      <c r="G79" s="18">
        <f>E79</f>
        <v>100</v>
      </c>
    </row>
    <row r="80" spans="1:7" ht="34.5" customHeight="1">
      <c r="A80" s="6"/>
      <c r="B80" s="377" t="s">
        <v>367</v>
      </c>
      <c r="C80" s="377"/>
      <c r="D80" s="377"/>
      <c r="E80" s="377"/>
      <c r="F80" s="377"/>
      <c r="G80" s="377"/>
    </row>
    <row r="81" spans="1:7" ht="15.75">
      <c r="A81" s="6">
        <v>1</v>
      </c>
      <c r="B81" s="45" t="s">
        <v>140</v>
      </c>
      <c r="C81" s="6"/>
      <c r="D81" s="6"/>
      <c r="E81" s="6"/>
      <c r="F81" s="6"/>
      <c r="G81" s="6"/>
    </row>
    <row r="82" spans="1:7" ht="15.75" customHeight="1">
      <c r="A82" s="6"/>
      <c r="B82" s="46" t="s">
        <v>33</v>
      </c>
      <c r="C82" s="30" t="s">
        <v>22</v>
      </c>
      <c r="D82" s="30" t="s">
        <v>22</v>
      </c>
      <c r="E82" s="33">
        <v>2104</v>
      </c>
      <c r="F82" s="39"/>
      <c r="G82" s="38">
        <f>E82</f>
        <v>2104</v>
      </c>
    </row>
    <row r="83" spans="1:7" ht="15.75">
      <c r="A83" s="6">
        <v>2</v>
      </c>
      <c r="B83" s="45" t="s">
        <v>141</v>
      </c>
      <c r="C83" s="32" t="s">
        <v>63</v>
      </c>
      <c r="D83" s="32" t="s">
        <v>46</v>
      </c>
      <c r="E83" s="39"/>
      <c r="F83" s="6"/>
      <c r="G83" s="18"/>
    </row>
    <row r="84" spans="1:7" ht="15.75">
      <c r="A84" s="6"/>
      <c r="B84" s="46" t="s">
        <v>330</v>
      </c>
      <c r="C84" s="32" t="s">
        <v>129</v>
      </c>
      <c r="D84" s="32" t="s">
        <v>54</v>
      </c>
      <c r="E84" s="60">
        <v>2</v>
      </c>
      <c r="F84" s="25"/>
      <c r="G84" s="18">
        <f>E84</f>
        <v>2</v>
      </c>
    </row>
    <row r="85" spans="1:7" ht="15.75" customHeight="1">
      <c r="A85" s="6">
        <v>3</v>
      </c>
      <c r="B85" s="45" t="s">
        <v>142</v>
      </c>
      <c r="C85" s="43"/>
      <c r="D85" s="43"/>
      <c r="E85" s="39" t="s">
        <v>22</v>
      </c>
      <c r="F85" s="33"/>
      <c r="G85" s="18"/>
    </row>
    <row r="86" spans="1:7" ht="32.25" customHeight="1">
      <c r="A86" s="6"/>
      <c r="B86" s="46" t="s">
        <v>331</v>
      </c>
      <c r="C86" s="31" t="s">
        <v>63</v>
      </c>
      <c r="D86" s="32" t="s">
        <v>54</v>
      </c>
      <c r="E86" s="39">
        <f>E82/E84</f>
        <v>1052</v>
      </c>
      <c r="F86" s="33"/>
      <c r="G86" s="18">
        <f>E86</f>
        <v>1052</v>
      </c>
    </row>
    <row r="87" spans="1:7" ht="18.75" customHeight="1">
      <c r="A87" s="6">
        <v>4</v>
      </c>
      <c r="B87" s="45" t="s">
        <v>143</v>
      </c>
      <c r="C87" s="32"/>
      <c r="D87" s="32"/>
      <c r="E87" s="39"/>
      <c r="F87" s="33"/>
      <c r="G87" s="18"/>
    </row>
    <row r="88" spans="1:7" ht="45">
      <c r="A88" s="6"/>
      <c r="B88" s="46" t="s">
        <v>127</v>
      </c>
      <c r="C88" s="32" t="s">
        <v>55</v>
      </c>
      <c r="D88" s="31" t="s">
        <v>54</v>
      </c>
      <c r="E88" s="39">
        <v>100</v>
      </c>
      <c r="F88" s="33"/>
      <c r="G88" s="18">
        <f>E88</f>
        <v>100</v>
      </c>
    </row>
    <row r="89" spans="1:7" ht="36.75" customHeight="1">
      <c r="A89" s="6"/>
      <c r="B89" s="332" t="s">
        <v>368</v>
      </c>
      <c r="C89" s="333"/>
      <c r="D89" s="333"/>
      <c r="E89" s="333"/>
      <c r="F89" s="333"/>
      <c r="G89" s="334"/>
    </row>
    <row r="90" spans="1:7" ht="15.75">
      <c r="A90" s="6">
        <v>1</v>
      </c>
      <c r="B90" s="45" t="s">
        <v>140</v>
      </c>
      <c r="C90" s="6"/>
      <c r="D90" s="6"/>
      <c r="E90" s="6"/>
      <c r="F90" s="6"/>
      <c r="G90" s="6"/>
    </row>
    <row r="91" spans="1:7" ht="15.75">
      <c r="A91" s="6"/>
      <c r="B91" s="46" t="s">
        <v>33</v>
      </c>
      <c r="C91" s="30" t="s">
        <v>22</v>
      </c>
      <c r="D91" s="30" t="s">
        <v>22</v>
      </c>
      <c r="E91" s="33">
        <f>E46</f>
        <v>49988</v>
      </c>
      <c r="F91" s="39"/>
      <c r="G91" s="38">
        <f>E91</f>
        <v>49988</v>
      </c>
    </row>
    <row r="92" spans="1:7" ht="15.75">
      <c r="A92" s="6">
        <v>2</v>
      </c>
      <c r="B92" s="45" t="s">
        <v>141</v>
      </c>
      <c r="C92" s="32" t="s">
        <v>63</v>
      </c>
      <c r="D92" s="32" t="s">
        <v>46</v>
      </c>
      <c r="E92" s="39"/>
      <c r="F92" s="6"/>
      <c r="G92" s="18"/>
    </row>
    <row r="93" spans="1:7" ht="15.75">
      <c r="A93" s="6"/>
      <c r="B93" s="46" t="s">
        <v>365</v>
      </c>
      <c r="C93" s="32" t="s">
        <v>129</v>
      </c>
      <c r="D93" s="32" t="s">
        <v>54</v>
      </c>
      <c r="E93" s="60">
        <v>1</v>
      </c>
      <c r="F93" s="25"/>
      <c r="G93" s="18">
        <f>E93</f>
        <v>1</v>
      </c>
    </row>
    <row r="94" spans="1:7" ht="15.75">
      <c r="A94" s="6">
        <v>3</v>
      </c>
      <c r="B94" s="45" t="s">
        <v>142</v>
      </c>
      <c r="C94" s="43"/>
      <c r="D94" s="43"/>
      <c r="E94" s="39" t="s">
        <v>22</v>
      </c>
      <c r="F94" s="33"/>
      <c r="G94" s="18"/>
    </row>
    <row r="95" spans="1:7" ht="30">
      <c r="A95" s="6"/>
      <c r="B95" s="46" t="s">
        <v>366</v>
      </c>
      <c r="C95" s="31" t="s">
        <v>63</v>
      </c>
      <c r="D95" s="32" t="s">
        <v>54</v>
      </c>
      <c r="E95" s="39">
        <f>E91/E93</f>
        <v>49988</v>
      </c>
      <c r="F95" s="33"/>
      <c r="G95" s="18">
        <f>E95</f>
        <v>49988</v>
      </c>
    </row>
    <row r="96" spans="1:7" ht="15.75">
      <c r="A96" s="6">
        <v>4</v>
      </c>
      <c r="B96" s="45" t="s">
        <v>143</v>
      </c>
      <c r="C96" s="32"/>
      <c r="D96" s="32"/>
      <c r="E96" s="39"/>
      <c r="F96" s="33"/>
      <c r="G96" s="18"/>
    </row>
    <row r="97" spans="1:7" ht="45">
      <c r="A97" s="6"/>
      <c r="B97" s="46" t="s">
        <v>127</v>
      </c>
      <c r="C97" s="32" t="s">
        <v>55</v>
      </c>
      <c r="D97" s="31" t="s">
        <v>54</v>
      </c>
      <c r="E97" s="39">
        <v>100</v>
      </c>
      <c r="F97" s="33"/>
      <c r="G97" s="18">
        <f>E97</f>
        <v>100</v>
      </c>
    </row>
    <row r="98" spans="1:7" ht="15.75">
      <c r="A98" s="16"/>
      <c r="B98" s="49"/>
      <c r="D98" s="53"/>
      <c r="E98" s="54"/>
      <c r="F98" s="50"/>
      <c r="G98" s="51"/>
    </row>
    <row r="99" spans="1:4" ht="15.75">
      <c r="A99" s="3"/>
      <c r="B99" s="47"/>
      <c r="C99" s="48"/>
      <c r="D99" s="49"/>
    </row>
    <row r="100" spans="1:7" ht="15.75">
      <c r="A100" s="3" t="s">
        <v>57</v>
      </c>
      <c r="B100" s="3"/>
      <c r="C100" s="3"/>
      <c r="D100" s="8"/>
      <c r="E100" s="55"/>
      <c r="F100" s="253" t="s">
        <v>58</v>
      </c>
      <c r="G100" s="253"/>
    </row>
    <row r="101" spans="1:7" ht="15">
      <c r="A101" s="62"/>
      <c r="B101" s="62"/>
      <c r="C101" s="62"/>
      <c r="D101" s="5" t="s">
        <v>144</v>
      </c>
      <c r="E101" s="63"/>
      <c r="F101" s="158" t="s">
        <v>59</v>
      </c>
      <c r="G101" s="158"/>
    </row>
    <row r="102" spans="1:7" ht="15.75">
      <c r="A102" s="118"/>
      <c r="B102" s="118"/>
      <c r="C102" s="62"/>
      <c r="D102" s="2"/>
      <c r="E102" s="62"/>
      <c r="F102" s="62"/>
      <c r="G102" s="62"/>
    </row>
    <row r="103" spans="1:7" ht="24" customHeight="1">
      <c r="A103" s="349" t="s">
        <v>145</v>
      </c>
      <c r="B103" s="349"/>
      <c r="C103" s="62"/>
      <c r="E103" s="62"/>
      <c r="F103" s="62"/>
      <c r="G103" s="62"/>
    </row>
    <row r="104" spans="1:7" ht="15.75">
      <c r="A104" s="3" t="s">
        <v>202</v>
      </c>
      <c r="B104" s="3"/>
      <c r="C104" s="3"/>
      <c r="D104" s="8"/>
      <c r="E104" s="55"/>
      <c r="F104" s="253" t="s">
        <v>60</v>
      </c>
      <c r="G104" s="253"/>
    </row>
    <row r="105" spans="1:7" ht="15.75">
      <c r="A105" s="3" t="s">
        <v>206</v>
      </c>
      <c r="B105" s="3"/>
      <c r="C105" s="62"/>
      <c r="D105" s="5" t="s">
        <v>144</v>
      </c>
      <c r="E105" s="5"/>
      <c r="F105" s="158" t="s">
        <v>59</v>
      </c>
      <c r="G105" s="158"/>
    </row>
    <row r="106" spans="1:7" ht="15.75">
      <c r="A106" s="3"/>
      <c r="B106" s="3"/>
      <c r="C106" s="62"/>
      <c r="D106" s="5"/>
      <c r="E106" s="5"/>
      <c r="F106" s="69"/>
      <c r="G106" s="277"/>
    </row>
    <row r="107" spans="1:7" ht="15.75">
      <c r="A107" s="3"/>
      <c r="B107" s="70"/>
      <c r="C107" s="62"/>
      <c r="D107" s="5"/>
      <c r="E107" s="5"/>
      <c r="F107" s="69"/>
      <c r="G107" s="277"/>
    </row>
    <row r="108" spans="1:7" ht="15.75">
      <c r="A108" s="1"/>
      <c r="B108" s="66" t="s">
        <v>117</v>
      </c>
      <c r="C108" s="2"/>
      <c r="F108" s="157"/>
      <c r="G108" s="157"/>
    </row>
    <row r="109" ht="15">
      <c r="B109" s="19" t="s">
        <v>118</v>
      </c>
    </row>
  </sheetData>
  <sheetProtection/>
  <mergeCells count="42">
    <mergeCell ref="E1:G1"/>
    <mergeCell ref="E4:G4"/>
    <mergeCell ref="E5:G5"/>
    <mergeCell ref="E6:G6"/>
    <mergeCell ref="E7:G7"/>
    <mergeCell ref="A9:G9"/>
    <mergeCell ref="A10:G10"/>
    <mergeCell ref="D12:F12"/>
    <mergeCell ref="D13:E13"/>
    <mergeCell ref="D14:F14"/>
    <mergeCell ref="D15:E15"/>
    <mergeCell ref="E16:F16"/>
    <mergeCell ref="E17:F17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2:D32"/>
    <mergeCell ref="B34:G34"/>
    <mergeCell ref="B35:G35"/>
    <mergeCell ref="B36:G36"/>
    <mergeCell ref="B37:G37"/>
    <mergeCell ref="B38:G38"/>
    <mergeCell ref="A39:A40"/>
    <mergeCell ref="B39:G39"/>
    <mergeCell ref="A47:B47"/>
    <mergeCell ref="A49:A50"/>
    <mergeCell ref="B49:G49"/>
    <mergeCell ref="B58:G58"/>
    <mergeCell ref="B62:G62"/>
    <mergeCell ref="B71:G71"/>
    <mergeCell ref="B80:G80"/>
    <mergeCell ref="B89:G89"/>
    <mergeCell ref="A103:B103"/>
  </mergeCells>
  <printOptions horizontalCentered="1" verticalCentered="1"/>
  <pageMargins left="0.31496062992125984" right="0.31496062992125984" top="1.141732283464567" bottom="0.35433070866141736" header="0.31496062992125984" footer="0.31496062992125984"/>
  <pageSetup fitToHeight="5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87"/>
  <sheetViews>
    <sheetView zoomScalePageLayoutView="0" workbookViewId="0" topLeftCell="A2">
      <selection activeCell="E8" sqref="E8:G8"/>
    </sheetView>
  </sheetViews>
  <sheetFormatPr defaultColWidth="21.57421875" defaultRowHeight="15"/>
  <cols>
    <col min="1" max="1" width="6.57421875" style="129" customWidth="1"/>
    <col min="2" max="4" width="21.57421875" style="129" customWidth="1"/>
    <col min="5" max="5" width="22.421875" style="129" customWidth="1"/>
    <col min="6" max="7" width="21.57421875" style="129" customWidth="1"/>
    <col min="8" max="27" width="10.28125" style="129" customWidth="1"/>
    <col min="28" max="16384" width="21.57421875" style="129" customWidth="1"/>
  </cols>
  <sheetData>
    <row r="1" spans="1:7" ht="15" customHeight="1">
      <c r="A1" s="128"/>
      <c r="B1" s="128"/>
      <c r="C1" s="128"/>
      <c r="D1" s="128"/>
      <c r="E1" s="360" t="s">
        <v>299</v>
      </c>
      <c r="F1" s="360"/>
      <c r="G1" s="360"/>
    </row>
    <row r="2" spans="1:7" ht="21" customHeight="1">
      <c r="A2" s="128"/>
      <c r="B2" s="128"/>
      <c r="C2" s="128"/>
      <c r="D2" s="128"/>
      <c r="E2" s="360"/>
      <c r="F2" s="360"/>
      <c r="G2" s="360"/>
    </row>
    <row r="3" spans="1:7" ht="17.25" customHeight="1">
      <c r="A3" s="128"/>
      <c r="B3" s="128"/>
      <c r="C3" s="128"/>
      <c r="D3" s="128"/>
      <c r="E3" s="128"/>
      <c r="F3" s="291"/>
      <c r="G3" s="291"/>
    </row>
    <row r="4" spans="1:7" ht="15.75">
      <c r="A4" s="285"/>
      <c r="B4" s="128"/>
      <c r="C4" s="128"/>
      <c r="D4" s="128"/>
      <c r="E4" s="280" t="s">
        <v>120</v>
      </c>
      <c r="F4" s="130"/>
      <c r="G4" s="130"/>
    </row>
    <row r="5" spans="1:7" ht="15.75">
      <c r="A5" s="285"/>
      <c r="B5" s="128"/>
      <c r="C5" s="128"/>
      <c r="D5" s="128"/>
      <c r="E5" s="361" t="s">
        <v>156</v>
      </c>
      <c r="F5" s="361"/>
      <c r="G5" s="361"/>
    </row>
    <row r="6" spans="1:7" ht="15.75">
      <c r="A6" s="285"/>
      <c r="B6" s="285"/>
      <c r="C6" s="128"/>
      <c r="D6" s="128"/>
      <c r="E6" s="362" t="s">
        <v>148</v>
      </c>
      <c r="F6" s="362"/>
      <c r="G6" s="362"/>
    </row>
    <row r="7" spans="1:7" ht="15" customHeight="1">
      <c r="A7" s="285"/>
      <c r="B7" s="128"/>
      <c r="C7" s="128"/>
      <c r="D7" s="128"/>
      <c r="E7" s="363" t="s">
        <v>121</v>
      </c>
      <c r="F7" s="363"/>
      <c r="G7" s="363"/>
    </row>
    <row r="8" spans="1:7" ht="15" customHeight="1">
      <c r="A8" s="285"/>
      <c r="B8" s="128"/>
      <c r="C8" s="128"/>
      <c r="D8" s="128"/>
      <c r="E8" s="386" t="s">
        <v>461</v>
      </c>
      <c r="F8" s="386"/>
      <c r="G8" s="386"/>
    </row>
    <row r="9" spans="1:7" ht="15" customHeight="1">
      <c r="A9" s="285"/>
      <c r="B9" s="128"/>
      <c r="C9" s="128"/>
      <c r="D9" s="128"/>
      <c r="E9" s="281"/>
      <c r="F9" s="281"/>
      <c r="G9" s="281"/>
    </row>
    <row r="10" spans="1:7" ht="15.75">
      <c r="A10" s="364" t="s">
        <v>122</v>
      </c>
      <c r="B10" s="364"/>
      <c r="C10" s="364"/>
      <c r="D10" s="364"/>
      <c r="E10" s="364"/>
      <c r="F10" s="364"/>
      <c r="G10" s="364"/>
    </row>
    <row r="11" spans="1:7" ht="15.75">
      <c r="A11" s="364" t="s">
        <v>225</v>
      </c>
      <c r="B11" s="364"/>
      <c r="C11" s="364"/>
      <c r="D11" s="364"/>
      <c r="E11" s="364"/>
      <c r="F11" s="364"/>
      <c r="G11" s="364"/>
    </row>
    <row r="12" spans="1:7" ht="15.75">
      <c r="A12" s="86"/>
      <c r="B12" s="86"/>
      <c r="C12" s="86"/>
      <c r="D12" s="86"/>
      <c r="E12" s="86"/>
      <c r="F12" s="86"/>
      <c r="G12" s="86"/>
    </row>
    <row r="13" spans="1:7" ht="15" customHeight="1">
      <c r="A13" s="131" t="s">
        <v>214</v>
      </c>
      <c r="B13" s="279" t="s">
        <v>283</v>
      </c>
      <c r="C13" s="110"/>
      <c r="D13" s="301" t="s">
        <v>148</v>
      </c>
      <c r="E13" s="302"/>
      <c r="F13" s="303"/>
      <c r="G13" s="100">
        <v>38068238</v>
      </c>
    </row>
    <row r="14" spans="1:7" ht="22.5" customHeight="1">
      <c r="A14" s="52"/>
      <c r="B14" s="278" t="s">
        <v>218</v>
      </c>
      <c r="C14" s="106"/>
      <c r="D14" s="304" t="s">
        <v>121</v>
      </c>
      <c r="E14" s="304"/>
      <c r="F14" s="112"/>
      <c r="G14" s="102" t="s">
        <v>215</v>
      </c>
    </row>
    <row r="15" spans="1:7" ht="15" customHeight="1">
      <c r="A15" s="132" t="s">
        <v>216</v>
      </c>
      <c r="B15" s="279" t="s">
        <v>284</v>
      </c>
      <c r="C15" s="111"/>
      <c r="D15" s="305" t="s">
        <v>148</v>
      </c>
      <c r="E15" s="306"/>
      <c r="F15" s="307"/>
      <c r="G15" s="103">
        <v>38068238</v>
      </c>
    </row>
    <row r="16" spans="1:7" ht="33" customHeight="1">
      <c r="A16" s="113"/>
      <c r="B16" s="278" t="s">
        <v>218</v>
      </c>
      <c r="C16" s="106"/>
      <c r="D16" s="308" t="s">
        <v>146</v>
      </c>
      <c r="E16" s="308"/>
      <c r="F16" s="112"/>
      <c r="G16" s="102" t="s">
        <v>215</v>
      </c>
    </row>
    <row r="17" spans="1:7" ht="27.75" customHeight="1">
      <c r="A17" s="133" t="s">
        <v>217</v>
      </c>
      <c r="B17" s="134" t="s">
        <v>392</v>
      </c>
      <c r="C17" s="283">
        <v>7461</v>
      </c>
      <c r="D17" s="134" t="s">
        <v>391</v>
      </c>
      <c r="E17" s="365" t="s">
        <v>390</v>
      </c>
      <c r="F17" s="365"/>
      <c r="G17" s="134" t="s">
        <v>301</v>
      </c>
    </row>
    <row r="18" spans="1:7" ht="46.5" customHeight="1">
      <c r="A18" s="128"/>
      <c r="B18" s="135" t="s">
        <v>218</v>
      </c>
      <c r="C18" s="282" t="s">
        <v>219</v>
      </c>
      <c r="D18" s="282" t="s">
        <v>220</v>
      </c>
      <c r="E18" s="366" t="s">
        <v>221</v>
      </c>
      <c r="F18" s="366"/>
      <c r="G18" s="282" t="s">
        <v>222</v>
      </c>
    </row>
    <row r="19" spans="1:7" ht="20.25" customHeight="1">
      <c r="A19" s="285" t="s">
        <v>126</v>
      </c>
      <c r="B19" s="136" t="s">
        <v>302</v>
      </c>
      <c r="C19" s="136"/>
      <c r="D19" s="9"/>
      <c r="E19" s="137">
        <f>SUM(C20+F20)</f>
        <v>14911241</v>
      </c>
      <c r="F19" s="9" t="s">
        <v>303</v>
      </c>
      <c r="G19" s="9"/>
    </row>
    <row r="20" spans="1:7" ht="18.75" customHeight="1">
      <c r="A20" s="285"/>
      <c r="B20" s="9" t="s">
        <v>304</v>
      </c>
      <c r="C20" s="137">
        <f>SUM(C48)</f>
        <v>6037716</v>
      </c>
      <c r="D20" s="9" t="s">
        <v>305</v>
      </c>
      <c r="E20" s="138" t="s">
        <v>306</v>
      </c>
      <c r="F20" s="137">
        <f>SUM(D48)</f>
        <v>8873525</v>
      </c>
      <c r="G20" s="9" t="s">
        <v>307</v>
      </c>
    </row>
    <row r="21" spans="1:7" ht="18.75" customHeight="1">
      <c r="A21" s="285"/>
      <c r="B21" s="9"/>
      <c r="C21" s="137"/>
      <c r="D21" s="9"/>
      <c r="E21" s="138"/>
      <c r="F21" s="137"/>
      <c r="G21" s="9"/>
    </row>
    <row r="22" spans="1:7" ht="15.75">
      <c r="A22" s="285" t="s">
        <v>6</v>
      </c>
      <c r="B22" s="361" t="s">
        <v>308</v>
      </c>
      <c r="C22" s="361"/>
      <c r="D22" s="361"/>
      <c r="E22" s="361"/>
      <c r="F22" s="361"/>
      <c r="G22" s="361"/>
    </row>
    <row r="23" spans="1:7" ht="15.75">
      <c r="A23" s="285"/>
      <c r="B23" s="312" t="s">
        <v>309</v>
      </c>
      <c r="C23" s="312"/>
      <c r="D23" s="312"/>
      <c r="E23" s="312"/>
      <c r="F23" s="312"/>
      <c r="G23" s="312"/>
    </row>
    <row r="24" spans="1:7" ht="15.75">
      <c r="A24" s="285"/>
      <c r="B24" s="312" t="s">
        <v>310</v>
      </c>
      <c r="C24" s="312"/>
      <c r="D24" s="312"/>
      <c r="E24" s="312"/>
      <c r="F24" s="312"/>
      <c r="G24" s="312"/>
    </row>
    <row r="25" spans="1:7" ht="15.75">
      <c r="A25" s="285"/>
      <c r="B25" s="312" t="s">
        <v>311</v>
      </c>
      <c r="C25" s="312"/>
      <c r="D25" s="312"/>
      <c r="E25" s="312"/>
      <c r="F25" s="312"/>
      <c r="G25" s="312"/>
    </row>
    <row r="26" spans="1:7" ht="33.75" customHeight="1">
      <c r="A26" s="285"/>
      <c r="B26" s="312" t="s">
        <v>312</v>
      </c>
      <c r="C26" s="312"/>
      <c r="D26" s="312"/>
      <c r="E26" s="312"/>
      <c r="F26" s="312"/>
      <c r="G26" s="312"/>
    </row>
    <row r="27" spans="1:7" ht="36" customHeight="1">
      <c r="A27" s="285"/>
      <c r="B27" s="313" t="s">
        <v>377</v>
      </c>
      <c r="C27" s="313"/>
      <c r="D27" s="313"/>
      <c r="E27" s="313"/>
      <c r="F27" s="313"/>
      <c r="G27" s="313"/>
    </row>
    <row r="28" spans="1:7" ht="30.75" customHeight="1">
      <c r="A28" s="285"/>
      <c r="B28" s="313" t="s">
        <v>378</v>
      </c>
      <c r="C28" s="313"/>
      <c r="D28" s="313"/>
      <c r="E28" s="313"/>
      <c r="F28" s="313"/>
      <c r="G28" s="313"/>
    </row>
    <row r="29" spans="1:7" ht="48.75" customHeight="1">
      <c r="A29" s="285"/>
      <c r="B29" s="313" t="s">
        <v>379</v>
      </c>
      <c r="C29" s="313"/>
      <c r="D29" s="313"/>
      <c r="E29" s="313"/>
      <c r="F29" s="313"/>
      <c r="G29" s="313"/>
    </row>
    <row r="30" spans="1:7" ht="16.5" customHeight="1">
      <c r="A30" s="285"/>
      <c r="B30" s="9"/>
      <c r="C30" s="9"/>
      <c r="D30" s="9"/>
      <c r="E30" s="9"/>
      <c r="F30" s="9"/>
      <c r="G30" s="9"/>
    </row>
    <row r="31" spans="1:7" ht="15.75">
      <c r="A31" s="285" t="s">
        <v>7</v>
      </c>
      <c r="B31" s="361" t="s">
        <v>26</v>
      </c>
      <c r="C31" s="361"/>
      <c r="D31" s="361"/>
      <c r="E31" s="361"/>
      <c r="F31" s="361"/>
      <c r="G31" s="361"/>
    </row>
    <row r="32" spans="1:7" ht="15.75">
      <c r="A32" s="284" t="s">
        <v>10</v>
      </c>
      <c r="B32" s="370" t="s">
        <v>173</v>
      </c>
      <c r="C32" s="370"/>
      <c r="D32" s="370"/>
      <c r="E32" s="370"/>
      <c r="F32" s="370"/>
      <c r="G32" s="370"/>
    </row>
    <row r="33" spans="1:7" ht="32.25" customHeight="1">
      <c r="A33" s="6">
        <v>1</v>
      </c>
      <c r="B33" s="355" t="s">
        <v>389</v>
      </c>
      <c r="C33" s="355"/>
      <c r="D33" s="355"/>
      <c r="E33" s="355"/>
      <c r="F33" s="355"/>
      <c r="G33" s="355"/>
    </row>
    <row r="34" spans="1:7" ht="15.75">
      <c r="A34" s="139"/>
      <c r="B34" s="140"/>
      <c r="C34" s="140"/>
      <c r="D34" s="140"/>
      <c r="E34" s="140"/>
      <c r="F34" s="140"/>
      <c r="G34" s="140"/>
    </row>
    <row r="35" spans="1:7" ht="15.75">
      <c r="A35" s="141" t="s">
        <v>8</v>
      </c>
      <c r="B35" s="140" t="s">
        <v>313</v>
      </c>
      <c r="C35" s="140"/>
      <c r="D35" s="140"/>
      <c r="E35" s="140"/>
      <c r="F35" s="140"/>
      <c r="G35" s="140"/>
    </row>
    <row r="36" spans="1:7" ht="17.25" customHeight="1">
      <c r="A36" s="141"/>
      <c r="B36" s="372" t="s">
        <v>388</v>
      </c>
      <c r="C36" s="372"/>
      <c r="D36" s="372"/>
      <c r="E36" s="372"/>
      <c r="F36" s="372"/>
      <c r="G36" s="372"/>
    </row>
    <row r="37" spans="1:7" ht="15.75">
      <c r="A37" s="285" t="s">
        <v>12</v>
      </c>
      <c r="B37" s="361" t="s">
        <v>315</v>
      </c>
      <c r="C37" s="361"/>
      <c r="D37" s="361"/>
      <c r="E37" s="361"/>
      <c r="F37" s="361"/>
      <c r="G37" s="361"/>
    </row>
    <row r="38" spans="1:7" ht="15.75">
      <c r="A38" s="284" t="s">
        <v>10</v>
      </c>
      <c r="B38" s="370" t="s">
        <v>11</v>
      </c>
      <c r="C38" s="370"/>
      <c r="D38" s="370"/>
      <c r="E38" s="370"/>
      <c r="F38" s="370"/>
      <c r="G38" s="370"/>
    </row>
    <row r="39" spans="1:7" ht="15.75" customHeight="1">
      <c r="A39" s="6">
        <v>1</v>
      </c>
      <c r="B39" s="355" t="s">
        <v>387</v>
      </c>
      <c r="C39" s="355"/>
      <c r="D39" s="355"/>
      <c r="E39" s="355"/>
      <c r="F39" s="355"/>
      <c r="G39" s="355"/>
    </row>
    <row r="40" spans="1:7" ht="32.25" customHeight="1">
      <c r="A40" s="6">
        <v>2</v>
      </c>
      <c r="B40" s="355" t="s">
        <v>386</v>
      </c>
      <c r="C40" s="355"/>
      <c r="D40" s="355"/>
      <c r="E40" s="355"/>
      <c r="F40" s="355"/>
      <c r="G40" s="355"/>
    </row>
    <row r="41" spans="1:7" ht="15.75">
      <c r="A41" s="285"/>
      <c r="B41" s="280"/>
      <c r="C41" s="280"/>
      <c r="D41" s="280"/>
      <c r="E41" s="280"/>
      <c r="F41" s="280"/>
      <c r="G41" s="280"/>
    </row>
    <row r="42" spans="1:7" ht="15.75">
      <c r="A42" s="285" t="s">
        <v>19</v>
      </c>
      <c r="B42" s="142" t="s">
        <v>15</v>
      </c>
      <c r="C42" s="280"/>
      <c r="D42" s="280"/>
      <c r="E42" s="280"/>
      <c r="F42" s="280"/>
      <c r="G42" s="280"/>
    </row>
    <row r="43" spans="1:7" ht="15.75">
      <c r="A43" s="139"/>
      <c r="B43" s="140" t="s">
        <v>317</v>
      </c>
      <c r="C43" s="140"/>
      <c r="D43" s="140"/>
      <c r="E43" s="140"/>
      <c r="F43" s="140"/>
      <c r="G43" s="140"/>
    </row>
    <row r="44" spans="1:7" ht="47.25">
      <c r="A44" s="284" t="s">
        <v>10</v>
      </c>
      <c r="B44" s="284" t="s">
        <v>15</v>
      </c>
      <c r="C44" s="284" t="s">
        <v>16</v>
      </c>
      <c r="D44" s="284" t="s">
        <v>17</v>
      </c>
      <c r="E44" s="284" t="s">
        <v>18</v>
      </c>
      <c r="F44" s="140"/>
      <c r="G44" s="140"/>
    </row>
    <row r="45" spans="1:7" ht="15.75">
      <c r="A45" s="284">
        <v>1</v>
      </c>
      <c r="B45" s="284">
        <v>2</v>
      </c>
      <c r="C45" s="284">
        <v>3</v>
      </c>
      <c r="D45" s="284">
        <v>4</v>
      </c>
      <c r="E45" s="284">
        <v>5</v>
      </c>
      <c r="F45" s="140"/>
      <c r="G45" s="140"/>
    </row>
    <row r="46" spans="1:7" ht="78.75">
      <c r="A46" s="284">
        <v>1</v>
      </c>
      <c r="B46" s="143" t="s">
        <v>387</v>
      </c>
      <c r="C46" s="144">
        <v>5879216</v>
      </c>
      <c r="D46" s="144">
        <v>8873525</v>
      </c>
      <c r="E46" s="144">
        <f>SUM(C46:D46)</f>
        <v>14752741</v>
      </c>
      <c r="F46" s="140"/>
      <c r="G46" s="140"/>
    </row>
    <row r="47" spans="1:7" ht="139.5" customHeight="1">
      <c r="A47" s="284">
        <v>2</v>
      </c>
      <c r="B47" s="143" t="s">
        <v>386</v>
      </c>
      <c r="C47" s="144">
        <v>158500</v>
      </c>
      <c r="D47" s="284"/>
      <c r="E47" s="144">
        <f>SUM(C47:D47)</f>
        <v>158500</v>
      </c>
      <c r="F47" s="140"/>
      <c r="G47" s="140"/>
    </row>
    <row r="48" spans="1:7" ht="15.75">
      <c r="A48" s="370" t="s">
        <v>18</v>
      </c>
      <c r="B48" s="370"/>
      <c r="C48" s="144">
        <f>SUM(C46:C47)</f>
        <v>6037716</v>
      </c>
      <c r="D48" s="144">
        <f>SUM(D46:D47)</f>
        <v>8873525</v>
      </c>
      <c r="E48" s="144">
        <f>SUM(E46:E47)</f>
        <v>14911241</v>
      </c>
      <c r="F48" s="140"/>
      <c r="G48" s="140"/>
    </row>
    <row r="49" spans="1:7" ht="15.75">
      <c r="A49" s="139"/>
      <c r="B49" s="140"/>
      <c r="C49" s="140"/>
      <c r="D49" s="140"/>
      <c r="E49" s="140"/>
      <c r="F49" s="140"/>
      <c r="G49" s="140"/>
    </row>
    <row r="50" spans="1:7" ht="15.75">
      <c r="A50" s="371" t="s">
        <v>135</v>
      </c>
      <c r="B50" s="361" t="s">
        <v>20</v>
      </c>
      <c r="C50" s="361"/>
      <c r="D50" s="361"/>
      <c r="E50" s="361"/>
      <c r="F50" s="361"/>
      <c r="G50" s="361"/>
    </row>
    <row r="51" spans="1:7" ht="15.75">
      <c r="A51" s="371"/>
      <c r="B51" s="145" t="s">
        <v>14</v>
      </c>
      <c r="C51" s="140"/>
      <c r="D51" s="140"/>
      <c r="E51" s="140"/>
      <c r="F51" s="140"/>
      <c r="G51" s="140"/>
    </row>
    <row r="52" spans="1:7" ht="63">
      <c r="A52" s="284" t="s">
        <v>10</v>
      </c>
      <c r="B52" s="284" t="s">
        <v>134</v>
      </c>
      <c r="C52" s="284" t="s">
        <v>16</v>
      </c>
      <c r="D52" s="284" t="s">
        <v>17</v>
      </c>
      <c r="E52" s="284" t="s">
        <v>18</v>
      </c>
      <c r="F52" s="140"/>
      <c r="G52" s="140"/>
    </row>
    <row r="53" spans="1:7" ht="15.75">
      <c r="A53" s="284">
        <v>1</v>
      </c>
      <c r="B53" s="284">
        <v>2</v>
      </c>
      <c r="C53" s="284">
        <v>3</v>
      </c>
      <c r="D53" s="284">
        <v>4</v>
      </c>
      <c r="E53" s="284">
        <v>5</v>
      </c>
      <c r="F53" s="140"/>
      <c r="G53" s="140"/>
    </row>
    <row r="54" spans="1:7" ht="134.25" customHeight="1">
      <c r="A54" s="284">
        <v>1</v>
      </c>
      <c r="B54" s="286" t="s">
        <v>334</v>
      </c>
      <c r="C54" s="144">
        <f>SUM(C48)</f>
        <v>6037716</v>
      </c>
      <c r="D54" s="144">
        <f>SUM(D48)</f>
        <v>8873525</v>
      </c>
      <c r="E54" s="144">
        <f>SUM(C54:D54)</f>
        <v>14911241</v>
      </c>
      <c r="F54" s="140"/>
      <c r="G54" s="140"/>
    </row>
    <row r="55" spans="1:7" ht="15.75">
      <c r="A55" s="370" t="s">
        <v>18</v>
      </c>
      <c r="B55" s="370"/>
      <c r="C55" s="144">
        <f>SUM(C54)</f>
        <v>6037716</v>
      </c>
      <c r="D55" s="144">
        <f>SUM(D54)</f>
        <v>8873525</v>
      </c>
      <c r="E55" s="144">
        <f>SUM(E54)</f>
        <v>14911241</v>
      </c>
      <c r="F55" s="140"/>
      <c r="G55" s="140"/>
    </row>
    <row r="56" spans="1:7" ht="15.75">
      <c r="A56" s="139"/>
      <c r="B56" s="140"/>
      <c r="C56" s="140"/>
      <c r="D56" s="140"/>
      <c r="E56" s="140"/>
      <c r="F56" s="140"/>
      <c r="G56" s="140"/>
    </row>
    <row r="57" spans="1:7" ht="15.75">
      <c r="A57" s="285" t="s">
        <v>32</v>
      </c>
      <c r="B57" s="361" t="s">
        <v>136</v>
      </c>
      <c r="C57" s="361"/>
      <c r="D57" s="361"/>
      <c r="E57" s="361"/>
      <c r="F57" s="361"/>
      <c r="G57" s="361"/>
    </row>
    <row r="58" spans="1:7" ht="46.5" customHeight="1">
      <c r="A58" s="284" t="s">
        <v>10</v>
      </c>
      <c r="B58" s="284" t="s">
        <v>137</v>
      </c>
      <c r="C58" s="284" t="s">
        <v>138</v>
      </c>
      <c r="D58" s="284" t="s">
        <v>139</v>
      </c>
      <c r="E58" s="284" t="s">
        <v>16</v>
      </c>
      <c r="F58" s="284" t="s">
        <v>17</v>
      </c>
      <c r="G58" s="284" t="s">
        <v>18</v>
      </c>
    </row>
    <row r="59" spans="1:7" ht="15.75">
      <c r="A59" s="284">
        <v>1</v>
      </c>
      <c r="B59" s="284">
        <v>2</v>
      </c>
      <c r="C59" s="284">
        <v>3</v>
      </c>
      <c r="D59" s="284">
        <v>4</v>
      </c>
      <c r="E59" s="284">
        <v>5</v>
      </c>
      <c r="F59" s="284">
        <v>6</v>
      </c>
      <c r="G59" s="284">
        <v>7</v>
      </c>
    </row>
    <row r="60" spans="1:7" ht="15.75" customHeight="1">
      <c r="A60" s="284"/>
      <c r="B60" s="384" t="s">
        <v>385</v>
      </c>
      <c r="C60" s="384"/>
      <c r="D60" s="384"/>
      <c r="E60" s="384"/>
      <c r="F60" s="384"/>
      <c r="G60" s="384"/>
    </row>
    <row r="61" spans="1:7" ht="15.75">
      <c r="A61" s="6">
        <v>1</v>
      </c>
      <c r="B61" s="7" t="s">
        <v>140</v>
      </c>
      <c r="C61" s="6"/>
      <c r="D61" s="6"/>
      <c r="E61" s="284"/>
      <c r="F61" s="284"/>
      <c r="G61" s="284"/>
    </row>
    <row r="62" spans="1:7" ht="15.75">
      <c r="A62" s="6"/>
      <c r="B62" s="7" t="s">
        <v>42</v>
      </c>
      <c r="C62" s="6" t="s">
        <v>317</v>
      </c>
      <c r="D62" s="6" t="s">
        <v>46</v>
      </c>
      <c r="E62" s="144">
        <f>SUM(C46)</f>
        <v>5879216</v>
      </c>
      <c r="F62" s="144">
        <f>SUM(D46)</f>
        <v>8873525</v>
      </c>
      <c r="G62" s="144">
        <f>SUM(E62:F62)</f>
        <v>14752741</v>
      </c>
    </row>
    <row r="63" spans="1:7" ht="15.75">
      <c r="A63" s="6">
        <v>2</v>
      </c>
      <c r="B63" s="7" t="s">
        <v>141</v>
      </c>
      <c r="C63" s="6"/>
      <c r="D63" s="6"/>
      <c r="E63" s="284"/>
      <c r="F63" s="284"/>
      <c r="G63" s="284"/>
    </row>
    <row r="64" spans="1:7" ht="63">
      <c r="A64" s="7"/>
      <c r="B64" s="7" t="s">
        <v>384</v>
      </c>
      <c r="C64" s="6" t="s">
        <v>321</v>
      </c>
      <c r="D64" s="6" t="s">
        <v>54</v>
      </c>
      <c r="E64" s="284">
        <v>8544</v>
      </c>
      <c r="F64" s="284">
        <v>5625</v>
      </c>
      <c r="G64" s="284">
        <f>SUM(E64:F64)</f>
        <v>14169</v>
      </c>
    </row>
    <row r="65" spans="1:7" ht="15.75">
      <c r="A65" s="6">
        <v>3</v>
      </c>
      <c r="B65" s="7" t="s">
        <v>142</v>
      </c>
      <c r="C65" s="6"/>
      <c r="D65" s="6"/>
      <c r="E65" s="284"/>
      <c r="F65" s="284"/>
      <c r="G65" s="284"/>
    </row>
    <row r="66" spans="1:7" ht="78" customHeight="1">
      <c r="A66" s="6"/>
      <c r="B66" s="7" t="s">
        <v>383</v>
      </c>
      <c r="C66" s="6" t="s">
        <v>317</v>
      </c>
      <c r="D66" s="6" t="s">
        <v>54</v>
      </c>
      <c r="E66" s="144">
        <f>SUM(E62/E64)</f>
        <v>688.1104868913858</v>
      </c>
      <c r="F66" s="144">
        <f>SUM(F62/F64)</f>
        <v>1577.5155555555555</v>
      </c>
      <c r="G66" s="144">
        <f>SUM(E66:F66)</f>
        <v>2265.626042446941</v>
      </c>
    </row>
    <row r="67" spans="1:7" ht="15.75">
      <c r="A67" s="6">
        <v>4</v>
      </c>
      <c r="B67" s="7" t="s">
        <v>143</v>
      </c>
      <c r="C67" s="6"/>
      <c r="D67" s="6"/>
      <c r="E67" s="284"/>
      <c r="F67" s="284"/>
      <c r="G67" s="284"/>
    </row>
    <row r="68" spans="1:7" ht="63">
      <c r="A68" s="6"/>
      <c r="B68" s="7" t="s">
        <v>323</v>
      </c>
      <c r="C68" s="6" t="s">
        <v>55</v>
      </c>
      <c r="D68" s="6" t="s">
        <v>54</v>
      </c>
      <c r="E68" s="284">
        <v>100</v>
      </c>
      <c r="F68" s="284">
        <v>100</v>
      </c>
      <c r="G68" s="284">
        <f>SUM(E68:F68)/2</f>
        <v>100</v>
      </c>
    </row>
    <row r="69" spans="1:7" ht="30.75" customHeight="1">
      <c r="A69" s="284"/>
      <c r="B69" s="384" t="s">
        <v>382</v>
      </c>
      <c r="C69" s="384"/>
      <c r="D69" s="384"/>
      <c r="E69" s="384"/>
      <c r="F69" s="384"/>
      <c r="G69" s="384"/>
    </row>
    <row r="70" spans="1:7" ht="15.75">
      <c r="A70" s="6">
        <v>1</v>
      </c>
      <c r="B70" s="7" t="s">
        <v>140</v>
      </c>
      <c r="C70" s="6"/>
      <c r="D70" s="6"/>
      <c r="E70" s="284"/>
      <c r="F70" s="284"/>
      <c r="G70" s="284"/>
    </row>
    <row r="71" spans="1:7" ht="15.75">
      <c r="A71" s="6"/>
      <c r="B71" s="7" t="s">
        <v>42</v>
      </c>
      <c r="C71" s="6" t="s">
        <v>317</v>
      </c>
      <c r="D71" s="6" t="s">
        <v>46</v>
      </c>
      <c r="E71" s="144">
        <f>SUM(C47)</f>
        <v>158500</v>
      </c>
      <c r="F71" s="144">
        <f>SUM(D47)</f>
        <v>0</v>
      </c>
      <c r="G71" s="144">
        <f>SUM(E71:F71)</f>
        <v>158500</v>
      </c>
    </row>
    <row r="72" spans="1:7" ht="15.75">
      <c r="A72" s="6">
        <v>2</v>
      </c>
      <c r="B72" s="7" t="s">
        <v>141</v>
      </c>
      <c r="C72" s="6"/>
      <c r="D72" s="6"/>
      <c r="E72" s="284"/>
      <c r="F72" s="284"/>
      <c r="G72" s="284"/>
    </row>
    <row r="73" spans="1:7" ht="31.5">
      <c r="A73" s="7"/>
      <c r="B73" s="7" t="s">
        <v>381</v>
      </c>
      <c r="C73" s="6" t="s">
        <v>181</v>
      </c>
      <c r="D73" s="6" t="s">
        <v>54</v>
      </c>
      <c r="E73" s="284">
        <v>20</v>
      </c>
      <c r="F73" s="284"/>
      <c r="G73" s="284">
        <f>SUM(E73:F73)</f>
        <v>20</v>
      </c>
    </row>
    <row r="74" spans="1:7" ht="15.75">
      <c r="A74" s="6">
        <v>3</v>
      </c>
      <c r="B74" s="7" t="s">
        <v>142</v>
      </c>
      <c r="C74" s="6"/>
      <c r="D74" s="6"/>
      <c r="E74" s="284"/>
      <c r="F74" s="284"/>
      <c r="G74" s="284"/>
    </row>
    <row r="75" spans="1:7" ht="49.5" customHeight="1">
      <c r="A75" s="6"/>
      <c r="B75" s="7" t="s">
        <v>380</v>
      </c>
      <c r="C75" s="6" t="s">
        <v>317</v>
      </c>
      <c r="D75" s="6" t="s">
        <v>54</v>
      </c>
      <c r="E75" s="144">
        <f>SUM(E71/E73)</f>
        <v>7925</v>
      </c>
      <c r="F75" s="144"/>
      <c r="G75" s="144">
        <f>SUM(E75:F75)</f>
        <v>7925</v>
      </c>
    </row>
    <row r="76" spans="1:7" ht="15.75">
      <c r="A76" s="6">
        <v>4</v>
      </c>
      <c r="B76" s="7" t="s">
        <v>143</v>
      </c>
      <c r="C76" s="6"/>
      <c r="D76" s="6"/>
      <c r="E76" s="284"/>
      <c r="F76" s="284"/>
      <c r="G76" s="284"/>
    </row>
    <row r="77" spans="1:7" ht="63">
      <c r="A77" s="6"/>
      <c r="B77" s="7" t="s">
        <v>323</v>
      </c>
      <c r="C77" s="6" t="s">
        <v>55</v>
      </c>
      <c r="D77" s="6" t="s">
        <v>54</v>
      </c>
      <c r="E77" s="284">
        <v>100</v>
      </c>
      <c r="F77" s="284"/>
      <c r="G77" s="284">
        <f>SUM(E77:F77)</f>
        <v>100</v>
      </c>
    </row>
    <row r="78" ht="15.75">
      <c r="A78" s="139"/>
    </row>
    <row r="79" spans="1:7" ht="15.75">
      <c r="A79" s="382" t="s">
        <v>57</v>
      </c>
      <c r="B79" s="382"/>
      <c r="C79" s="382"/>
      <c r="D79" s="146"/>
      <c r="E79" s="147"/>
      <c r="F79" s="383" t="s">
        <v>58</v>
      </c>
      <c r="G79" s="383"/>
    </row>
    <row r="80" spans="1:7" ht="15.75">
      <c r="A80" s="148"/>
      <c r="B80" s="285"/>
      <c r="D80" s="149" t="s">
        <v>144</v>
      </c>
      <c r="F80" s="380" t="s">
        <v>325</v>
      </c>
      <c r="G80" s="380"/>
    </row>
    <row r="81" spans="1:4" ht="15.75">
      <c r="A81" s="361" t="s">
        <v>145</v>
      </c>
      <c r="B81" s="361"/>
      <c r="C81" s="285"/>
      <c r="D81" s="285"/>
    </row>
    <row r="82" spans="1:4" ht="15.75">
      <c r="A82" s="142" t="s">
        <v>326</v>
      </c>
      <c r="B82" s="280"/>
      <c r="C82" s="285"/>
      <c r="D82" s="285"/>
    </row>
    <row r="83" spans="1:7" ht="15.75">
      <c r="A83" s="382" t="s">
        <v>327</v>
      </c>
      <c r="B83" s="382"/>
      <c r="C83" s="382"/>
      <c r="D83" s="146"/>
      <c r="E83" s="147"/>
      <c r="F83" s="383" t="s">
        <v>60</v>
      </c>
      <c r="G83" s="383"/>
    </row>
    <row r="84" spans="1:7" ht="15.75">
      <c r="A84" s="145"/>
      <c r="B84" s="285"/>
      <c r="C84" s="285"/>
      <c r="D84" s="149" t="s">
        <v>144</v>
      </c>
      <c r="F84" s="380" t="s">
        <v>325</v>
      </c>
      <c r="G84" s="380"/>
    </row>
    <row r="85" spans="1:7" ht="15.75">
      <c r="A85" s="145"/>
      <c r="B85" s="285"/>
      <c r="C85" s="285"/>
      <c r="D85" s="149"/>
      <c r="F85" s="290"/>
      <c r="G85" s="290"/>
    </row>
    <row r="86" spans="1:2" ht="15">
      <c r="A86" s="381" t="s">
        <v>117</v>
      </c>
      <c r="B86" s="381"/>
    </row>
    <row r="87" ht="15">
      <c r="A87" s="150" t="s">
        <v>328</v>
      </c>
    </row>
  </sheetData>
  <sheetProtection/>
  <mergeCells count="44">
    <mergeCell ref="E1:G2"/>
    <mergeCell ref="E5:G5"/>
    <mergeCell ref="E6:G6"/>
    <mergeCell ref="E7:G7"/>
    <mergeCell ref="E8:G8"/>
    <mergeCell ref="A10:G10"/>
    <mergeCell ref="A11:G11"/>
    <mergeCell ref="D13:F13"/>
    <mergeCell ref="D14:E14"/>
    <mergeCell ref="D15:F15"/>
    <mergeCell ref="D16:E16"/>
    <mergeCell ref="E17:F17"/>
    <mergeCell ref="E18:F18"/>
    <mergeCell ref="B22:G22"/>
    <mergeCell ref="B23:G23"/>
    <mergeCell ref="B24:G24"/>
    <mergeCell ref="B25:G25"/>
    <mergeCell ref="B26:G26"/>
    <mergeCell ref="B27:G27"/>
    <mergeCell ref="B28:G28"/>
    <mergeCell ref="B29:G29"/>
    <mergeCell ref="B31:G31"/>
    <mergeCell ref="B32:G32"/>
    <mergeCell ref="B33:G33"/>
    <mergeCell ref="B36:G36"/>
    <mergeCell ref="B37:G37"/>
    <mergeCell ref="B38:G38"/>
    <mergeCell ref="B39:G39"/>
    <mergeCell ref="B40:G40"/>
    <mergeCell ref="A48:B48"/>
    <mergeCell ref="A50:A51"/>
    <mergeCell ref="B50:G50"/>
    <mergeCell ref="A55:B55"/>
    <mergeCell ref="B57:G57"/>
    <mergeCell ref="B60:G60"/>
    <mergeCell ref="B69:G69"/>
    <mergeCell ref="F84:G84"/>
    <mergeCell ref="A86:B86"/>
    <mergeCell ref="A79:C79"/>
    <mergeCell ref="F79:G79"/>
    <mergeCell ref="F80:G80"/>
    <mergeCell ref="A81:B81"/>
    <mergeCell ref="A83:C83"/>
    <mergeCell ref="F83:G83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87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129" customWidth="1"/>
    <col min="2" max="2" width="21.57421875" style="129" customWidth="1"/>
    <col min="3" max="3" width="19.57421875" style="129" customWidth="1"/>
    <col min="4" max="4" width="21.57421875" style="129" customWidth="1"/>
    <col min="5" max="5" width="22.421875" style="129" customWidth="1"/>
    <col min="6" max="7" width="21.57421875" style="129" customWidth="1"/>
    <col min="8" max="27" width="10.28125" style="129" customWidth="1"/>
    <col min="28" max="16384" width="21.57421875" style="129" customWidth="1"/>
  </cols>
  <sheetData>
    <row r="1" spans="1:7" ht="15" customHeight="1">
      <c r="A1" s="128"/>
      <c r="B1" s="128"/>
      <c r="C1" s="128"/>
      <c r="D1" s="128"/>
      <c r="E1" s="360" t="s">
        <v>299</v>
      </c>
      <c r="F1" s="360"/>
      <c r="G1" s="360"/>
    </row>
    <row r="2" spans="1:7" ht="21" customHeight="1">
      <c r="A2" s="128"/>
      <c r="B2" s="128"/>
      <c r="C2" s="128"/>
      <c r="D2" s="128"/>
      <c r="E2" s="360"/>
      <c r="F2" s="360"/>
      <c r="G2" s="360"/>
    </row>
    <row r="3" spans="1:7" ht="17.25" customHeight="1">
      <c r="A3" s="128"/>
      <c r="B3" s="128"/>
      <c r="C3" s="128"/>
      <c r="D3" s="128"/>
      <c r="E3" s="128"/>
      <c r="F3" s="291"/>
      <c r="G3" s="291"/>
    </row>
    <row r="4" spans="1:7" ht="15.75">
      <c r="A4" s="285"/>
      <c r="B4" s="128"/>
      <c r="C4" s="128"/>
      <c r="D4" s="128"/>
      <c r="E4" s="280" t="s">
        <v>120</v>
      </c>
      <c r="F4" s="130"/>
      <c r="G4" s="130"/>
    </row>
    <row r="5" spans="1:7" ht="15.75">
      <c r="A5" s="285"/>
      <c r="B5" s="128"/>
      <c r="C5" s="128"/>
      <c r="D5" s="128"/>
      <c r="E5" s="361" t="s">
        <v>156</v>
      </c>
      <c r="F5" s="361"/>
      <c r="G5" s="361"/>
    </row>
    <row r="6" spans="1:7" ht="15.75">
      <c r="A6" s="285"/>
      <c r="B6" s="285"/>
      <c r="C6" s="128"/>
      <c r="D6" s="128"/>
      <c r="E6" s="362" t="s">
        <v>148</v>
      </c>
      <c r="F6" s="362"/>
      <c r="G6" s="362"/>
    </row>
    <row r="7" spans="1:7" ht="15" customHeight="1">
      <c r="A7" s="285"/>
      <c r="B7" s="128"/>
      <c r="C7" s="128"/>
      <c r="D7" s="128"/>
      <c r="E7" s="363" t="s">
        <v>121</v>
      </c>
      <c r="F7" s="363"/>
      <c r="G7" s="363"/>
    </row>
    <row r="8" spans="1:7" ht="15" customHeight="1">
      <c r="A8" s="285"/>
      <c r="B8" s="128"/>
      <c r="C8" s="128"/>
      <c r="D8" s="128"/>
      <c r="E8" s="386" t="s">
        <v>465</v>
      </c>
      <c r="F8" s="386"/>
      <c r="G8" s="386"/>
    </row>
    <row r="9" spans="1:7" ht="15" customHeight="1">
      <c r="A9" s="285"/>
      <c r="B9" s="128"/>
      <c r="C9" s="128"/>
      <c r="D9" s="128"/>
      <c r="E9" s="281"/>
      <c r="F9" s="281"/>
      <c r="G9" s="281"/>
    </row>
    <row r="10" spans="1:7" ht="15.75">
      <c r="A10" s="364" t="s">
        <v>122</v>
      </c>
      <c r="B10" s="364"/>
      <c r="C10" s="364"/>
      <c r="D10" s="364"/>
      <c r="E10" s="364"/>
      <c r="F10" s="364"/>
      <c r="G10" s="364"/>
    </row>
    <row r="11" spans="1:7" ht="15.75">
      <c r="A11" s="364" t="s">
        <v>225</v>
      </c>
      <c r="B11" s="364"/>
      <c r="C11" s="364"/>
      <c r="D11" s="364"/>
      <c r="E11" s="364"/>
      <c r="F11" s="364"/>
      <c r="G11" s="364"/>
    </row>
    <row r="12" spans="1:7" ht="15.75">
      <c r="A12" s="86"/>
      <c r="B12" s="86"/>
      <c r="C12" s="86"/>
      <c r="D12" s="86"/>
      <c r="E12" s="86"/>
      <c r="F12" s="86"/>
      <c r="G12" s="86"/>
    </row>
    <row r="13" spans="1:7" ht="15" customHeight="1">
      <c r="A13" s="131" t="s">
        <v>214</v>
      </c>
      <c r="B13" s="279" t="s">
        <v>283</v>
      </c>
      <c r="C13" s="110"/>
      <c r="D13" s="301" t="s">
        <v>148</v>
      </c>
      <c r="E13" s="302"/>
      <c r="F13" s="303"/>
      <c r="G13" s="100">
        <v>38068238</v>
      </c>
    </row>
    <row r="14" spans="1:7" ht="22.5" customHeight="1">
      <c r="A14" s="52"/>
      <c r="B14" s="278" t="s">
        <v>218</v>
      </c>
      <c r="C14" s="106"/>
      <c r="D14" s="304" t="s">
        <v>121</v>
      </c>
      <c r="E14" s="304"/>
      <c r="F14" s="112"/>
      <c r="G14" s="102" t="s">
        <v>215</v>
      </c>
    </row>
    <row r="15" spans="1:7" ht="15" customHeight="1">
      <c r="A15" s="132" t="s">
        <v>216</v>
      </c>
      <c r="B15" s="279" t="s">
        <v>284</v>
      </c>
      <c r="C15" s="111"/>
      <c r="D15" s="305" t="s">
        <v>148</v>
      </c>
      <c r="E15" s="306"/>
      <c r="F15" s="307"/>
      <c r="G15" s="103">
        <v>38068238</v>
      </c>
    </row>
    <row r="16" spans="1:7" ht="33" customHeight="1">
      <c r="A16" s="113"/>
      <c r="B16" s="278" t="s">
        <v>218</v>
      </c>
      <c r="C16" s="106"/>
      <c r="D16" s="308" t="s">
        <v>146</v>
      </c>
      <c r="E16" s="308"/>
      <c r="F16" s="112"/>
      <c r="G16" s="102" t="s">
        <v>215</v>
      </c>
    </row>
    <row r="17" spans="1:7" ht="27.75" customHeight="1">
      <c r="A17" s="133" t="s">
        <v>217</v>
      </c>
      <c r="B17" s="134" t="s">
        <v>404</v>
      </c>
      <c r="C17" s="283">
        <v>7310</v>
      </c>
      <c r="D17" s="134" t="s">
        <v>23</v>
      </c>
      <c r="E17" s="365" t="s">
        <v>403</v>
      </c>
      <c r="F17" s="365"/>
      <c r="G17" s="134" t="s">
        <v>301</v>
      </c>
    </row>
    <row r="18" spans="1:7" ht="46.5" customHeight="1">
      <c r="A18" s="128"/>
      <c r="B18" s="135" t="s">
        <v>218</v>
      </c>
      <c r="C18" s="282" t="s">
        <v>219</v>
      </c>
      <c r="D18" s="282" t="s">
        <v>220</v>
      </c>
      <c r="E18" s="366" t="s">
        <v>221</v>
      </c>
      <c r="F18" s="366"/>
      <c r="G18" s="282" t="s">
        <v>222</v>
      </c>
    </row>
    <row r="19" spans="1:7" ht="20.25" customHeight="1">
      <c r="A19" s="285" t="s">
        <v>126</v>
      </c>
      <c r="B19" s="136" t="s">
        <v>302</v>
      </c>
      <c r="C19" s="136"/>
      <c r="D19" s="9"/>
      <c r="E19" s="137">
        <f>SUM(C20+F20)</f>
        <v>7180330</v>
      </c>
      <c r="F19" s="9" t="s">
        <v>303</v>
      </c>
      <c r="G19" s="9"/>
    </row>
    <row r="20" spans="1:7" ht="18.75" customHeight="1">
      <c r="A20" s="285"/>
      <c r="B20" s="9" t="s">
        <v>304</v>
      </c>
      <c r="C20" s="137">
        <f>SUM(C48)</f>
        <v>0</v>
      </c>
      <c r="D20" s="9" t="s">
        <v>305</v>
      </c>
      <c r="E20" s="138" t="s">
        <v>306</v>
      </c>
      <c r="F20" s="137">
        <f>SUM(D48)</f>
        <v>7180330</v>
      </c>
      <c r="G20" s="9" t="s">
        <v>307</v>
      </c>
    </row>
    <row r="21" spans="1:7" ht="18.75" customHeight="1">
      <c r="A21" s="285"/>
      <c r="B21" s="9"/>
      <c r="C21" s="137"/>
      <c r="D21" s="9"/>
      <c r="E21" s="138"/>
      <c r="F21" s="137"/>
      <c r="G21" s="9"/>
    </row>
    <row r="22" spans="1:7" ht="15.75">
      <c r="A22" s="285" t="s">
        <v>6</v>
      </c>
      <c r="B22" s="361" t="s">
        <v>308</v>
      </c>
      <c r="C22" s="361"/>
      <c r="D22" s="361"/>
      <c r="E22" s="361"/>
      <c r="F22" s="361"/>
      <c r="G22" s="361"/>
    </row>
    <row r="23" spans="1:7" ht="15.75">
      <c r="A23" s="285"/>
      <c r="B23" s="312" t="s">
        <v>309</v>
      </c>
      <c r="C23" s="312"/>
      <c r="D23" s="312"/>
      <c r="E23" s="312"/>
      <c r="F23" s="312"/>
      <c r="G23" s="312"/>
    </row>
    <row r="24" spans="1:7" ht="15.75">
      <c r="A24" s="285"/>
      <c r="B24" s="312" t="s">
        <v>310</v>
      </c>
      <c r="C24" s="312"/>
      <c r="D24" s="312"/>
      <c r="E24" s="312"/>
      <c r="F24" s="312"/>
      <c r="G24" s="312"/>
    </row>
    <row r="25" spans="1:7" ht="15.75">
      <c r="A25" s="285"/>
      <c r="B25" s="312" t="s">
        <v>311</v>
      </c>
      <c r="C25" s="312"/>
      <c r="D25" s="312"/>
      <c r="E25" s="312"/>
      <c r="F25" s="312"/>
      <c r="G25" s="312"/>
    </row>
    <row r="26" spans="1:7" ht="33.75" customHeight="1">
      <c r="A26" s="285"/>
      <c r="B26" s="312" t="s">
        <v>312</v>
      </c>
      <c r="C26" s="312"/>
      <c r="D26" s="312"/>
      <c r="E26" s="312"/>
      <c r="F26" s="312"/>
      <c r="G26" s="312"/>
    </row>
    <row r="27" spans="1:7" s="105" customFormat="1" ht="36" customHeight="1">
      <c r="A27" s="292"/>
      <c r="B27" s="313" t="s">
        <v>377</v>
      </c>
      <c r="C27" s="313"/>
      <c r="D27" s="313"/>
      <c r="E27" s="313"/>
      <c r="F27" s="313"/>
      <c r="G27" s="313"/>
    </row>
    <row r="28" spans="1:7" s="105" customFormat="1" ht="30.75" customHeight="1">
      <c r="A28" s="292"/>
      <c r="B28" s="313" t="s">
        <v>378</v>
      </c>
      <c r="C28" s="313"/>
      <c r="D28" s="313"/>
      <c r="E28" s="313"/>
      <c r="F28" s="313"/>
      <c r="G28" s="313"/>
    </row>
    <row r="29" spans="1:7" s="105" customFormat="1" ht="46.5" customHeight="1">
      <c r="A29" s="292"/>
      <c r="B29" s="313" t="s">
        <v>379</v>
      </c>
      <c r="C29" s="313"/>
      <c r="D29" s="313"/>
      <c r="E29" s="313"/>
      <c r="F29" s="313"/>
      <c r="G29" s="313"/>
    </row>
    <row r="30" spans="1:7" ht="16.5" customHeight="1">
      <c r="A30" s="285"/>
      <c r="B30" s="9"/>
      <c r="C30" s="9"/>
      <c r="D30" s="9"/>
      <c r="E30" s="9"/>
      <c r="F30" s="9"/>
      <c r="G30" s="9"/>
    </row>
    <row r="31" spans="1:7" ht="15.75">
      <c r="A31" s="285" t="s">
        <v>7</v>
      </c>
      <c r="B31" s="361" t="s">
        <v>26</v>
      </c>
      <c r="C31" s="361"/>
      <c r="D31" s="361"/>
      <c r="E31" s="361"/>
      <c r="F31" s="361"/>
      <c r="G31" s="361"/>
    </row>
    <row r="32" spans="1:7" ht="15.75">
      <c r="A32" s="284" t="s">
        <v>10</v>
      </c>
      <c r="B32" s="370" t="s">
        <v>173</v>
      </c>
      <c r="C32" s="370"/>
      <c r="D32" s="370"/>
      <c r="E32" s="370"/>
      <c r="F32" s="370"/>
      <c r="G32" s="370"/>
    </row>
    <row r="33" spans="1:7" ht="32.25" customHeight="1">
      <c r="A33" s="6">
        <v>1</v>
      </c>
      <c r="B33" s="355" t="s">
        <v>402</v>
      </c>
      <c r="C33" s="355"/>
      <c r="D33" s="355"/>
      <c r="E33" s="355"/>
      <c r="F33" s="355"/>
      <c r="G33" s="355"/>
    </row>
    <row r="34" spans="1:7" ht="15.75">
      <c r="A34" s="139"/>
      <c r="B34" s="140"/>
      <c r="C34" s="140"/>
      <c r="D34" s="140"/>
      <c r="E34" s="140"/>
      <c r="F34" s="140"/>
      <c r="G34" s="140"/>
    </row>
    <row r="35" spans="1:7" ht="15.75">
      <c r="A35" s="141" t="s">
        <v>8</v>
      </c>
      <c r="B35" s="140" t="s">
        <v>313</v>
      </c>
      <c r="C35" s="140"/>
      <c r="D35" s="140"/>
      <c r="E35" s="140"/>
      <c r="F35" s="140"/>
      <c r="G35" s="140"/>
    </row>
    <row r="36" spans="1:7" ht="35.25" customHeight="1">
      <c r="A36" s="141"/>
      <c r="B36" s="372" t="s">
        <v>401</v>
      </c>
      <c r="C36" s="372"/>
      <c r="D36" s="372"/>
      <c r="E36" s="372"/>
      <c r="F36" s="372"/>
      <c r="G36" s="372"/>
    </row>
    <row r="37" spans="1:7" ht="15.75">
      <c r="A37" s="285" t="s">
        <v>12</v>
      </c>
      <c r="B37" s="361" t="s">
        <v>315</v>
      </c>
      <c r="C37" s="361"/>
      <c r="D37" s="361"/>
      <c r="E37" s="361"/>
      <c r="F37" s="361"/>
      <c r="G37" s="361"/>
    </row>
    <row r="38" spans="1:7" ht="15.75">
      <c r="A38" s="284" t="s">
        <v>10</v>
      </c>
      <c r="B38" s="370" t="s">
        <v>11</v>
      </c>
      <c r="C38" s="370"/>
      <c r="D38" s="370"/>
      <c r="E38" s="370"/>
      <c r="F38" s="370"/>
      <c r="G38" s="370"/>
    </row>
    <row r="39" spans="1:7" ht="15.75" customHeight="1">
      <c r="A39" s="6">
        <v>1</v>
      </c>
      <c r="B39" s="355" t="s">
        <v>400</v>
      </c>
      <c r="C39" s="355"/>
      <c r="D39" s="355"/>
      <c r="E39" s="355"/>
      <c r="F39" s="355"/>
      <c r="G39" s="355"/>
    </row>
    <row r="40" spans="1:7" ht="18" customHeight="1">
      <c r="A40" s="6">
        <v>2</v>
      </c>
      <c r="B40" s="355" t="s">
        <v>399</v>
      </c>
      <c r="C40" s="355"/>
      <c r="D40" s="355"/>
      <c r="E40" s="355"/>
      <c r="F40" s="355"/>
      <c r="G40" s="355"/>
    </row>
    <row r="41" spans="1:7" ht="15.75">
      <c r="A41" s="285"/>
      <c r="B41" s="280"/>
      <c r="C41" s="280"/>
      <c r="D41" s="280"/>
      <c r="E41" s="280"/>
      <c r="F41" s="280"/>
      <c r="G41" s="280"/>
    </row>
    <row r="42" spans="1:7" ht="15.75">
      <c r="A42" s="285" t="s">
        <v>19</v>
      </c>
      <c r="B42" s="142" t="s">
        <v>15</v>
      </c>
      <c r="C42" s="280"/>
      <c r="D42" s="280"/>
      <c r="E42" s="280"/>
      <c r="F42" s="280"/>
      <c r="G42" s="280"/>
    </row>
    <row r="43" spans="1:7" ht="15.75">
      <c r="A43" s="139"/>
      <c r="B43" s="140" t="s">
        <v>317</v>
      </c>
      <c r="C43" s="140"/>
      <c r="D43" s="140"/>
      <c r="E43" s="140"/>
      <c r="F43" s="140"/>
      <c r="G43" s="140"/>
    </row>
    <row r="44" spans="1:7" ht="47.25">
      <c r="A44" s="284" t="s">
        <v>10</v>
      </c>
      <c r="B44" s="284" t="s">
        <v>15</v>
      </c>
      <c r="C44" s="284" t="s">
        <v>16</v>
      </c>
      <c r="D44" s="284" t="s">
        <v>17</v>
      </c>
      <c r="E44" s="284" t="s">
        <v>18</v>
      </c>
      <c r="F44" s="140"/>
      <c r="G44" s="140"/>
    </row>
    <row r="45" spans="1:7" ht="15.75">
      <c r="A45" s="284">
        <v>1</v>
      </c>
      <c r="B45" s="284">
        <v>2</v>
      </c>
      <c r="C45" s="284">
        <v>3</v>
      </c>
      <c r="D45" s="284">
        <v>4</v>
      </c>
      <c r="E45" s="284">
        <v>5</v>
      </c>
      <c r="F45" s="140"/>
      <c r="G45" s="140"/>
    </row>
    <row r="46" spans="1:7" ht="94.5">
      <c r="A46" s="284">
        <v>1</v>
      </c>
      <c r="B46" s="143" t="s">
        <v>400</v>
      </c>
      <c r="C46" s="144"/>
      <c r="D46" s="144">
        <v>6703767</v>
      </c>
      <c r="E46" s="144">
        <f>SUM(C46:D46)</f>
        <v>6703767</v>
      </c>
      <c r="F46" s="140"/>
      <c r="G46" s="140"/>
    </row>
    <row r="47" spans="1:7" ht="77.25" customHeight="1">
      <c r="A47" s="284">
        <v>2</v>
      </c>
      <c r="B47" s="143" t="s">
        <v>399</v>
      </c>
      <c r="C47" s="144"/>
      <c r="D47" s="144">
        <v>476563</v>
      </c>
      <c r="E47" s="144">
        <f>SUM(C47:D47)</f>
        <v>476563</v>
      </c>
      <c r="F47" s="140"/>
      <c r="G47" s="140"/>
    </row>
    <row r="48" spans="1:7" ht="15.75">
      <c r="A48" s="370" t="s">
        <v>18</v>
      </c>
      <c r="B48" s="370"/>
      <c r="C48" s="144">
        <f>SUM(C46:C47)</f>
        <v>0</v>
      </c>
      <c r="D48" s="144">
        <f>SUM(D46:D47)</f>
        <v>7180330</v>
      </c>
      <c r="E48" s="144">
        <f>SUM(E46:E47)</f>
        <v>7180330</v>
      </c>
      <c r="F48" s="140"/>
      <c r="G48" s="140"/>
    </row>
    <row r="49" spans="1:7" ht="15.75">
      <c r="A49" s="139"/>
      <c r="B49" s="140"/>
      <c r="C49" s="140"/>
      <c r="D49" s="140"/>
      <c r="E49" s="140"/>
      <c r="F49" s="140"/>
      <c r="G49" s="140"/>
    </row>
    <row r="50" spans="1:7" ht="15.75">
      <c r="A50" s="371" t="s">
        <v>135</v>
      </c>
      <c r="B50" s="361" t="s">
        <v>20</v>
      </c>
      <c r="C50" s="361"/>
      <c r="D50" s="361"/>
      <c r="E50" s="361"/>
      <c r="F50" s="361"/>
      <c r="G50" s="361"/>
    </row>
    <row r="51" spans="1:7" ht="15.75">
      <c r="A51" s="371"/>
      <c r="B51" s="145" t="s">
        <v>14</v>
      </c>
      <c r="C51" s="140"/>
      <c r="D51" s="140"/>
      <c r="E51" s="140"/>
      <c r="F51" s="140"/>
      <c r="G51" s="140"/>
    </row>
    <row r="52" spans="1:7" ht="63">
      <c r="A52" s="284" t="s">
        <v>10</v>
      </c>
      <c r="B52" s="284" t="s">
        <v>134</v>
      </c>
      <c r="C52" s="284" t="s">
        <v>16</v>
      </c>
      <c r="D52" s="284" t="s">
        <v>17</v>
      </c>
      <c r="E52" s="284" t="s">
        <v>18</v>
      </c>
      <c r="F52" s="140"/>
      <c r="G52" s="140"/>
    </row>
    <row r="53" spans="1:7" ht="15.75">
      <c r="A53" s="284">
        <v>1</v>
      </c>
      <c r="B53" s="284">
        <v>2</v>
      </c>
      <c r="C53" s="284">
        <v>3</v>
      </c>
      <c r="D53" s="284">
        <v>4</v>
      </c>
      <c r="E53" s="284">
        <v>5</v>
      </c>
      <c r="F53" s="140"/>
      <c r="G53" s="140"/>
    </row>
    <row r="54" spans="1:7" ht="132.75" customHeight="1">
      <c r="A54" s="284">
        <v>1</v>
      </c>
      <c r="B54" s="286" t="s">
        <v>334</v>
      </c>
      <c r="C54" s="144">
        <f>SUM(C48)</f>
        <v>0</v>
      </c>
      <c r="D54" s="144">
        <f>SUM(D48)</f>
        <v>7180330</v>
      </c>
      <c r="E54" s="144">
        <f>SUM(C54:D54)</f>
        <v>7180330</v>
      </c>
      <c r="F54" s="140"/>
      <c r="G54" s="140"/>
    </row>
    <row r="55" spans="1:7" ht="15.75">
      <c r="A55" s="370" t="s">
        <v>18</v>
      </c>
      <c r="B55" s="370"/>
      <c r="C55" s="144">
        <f>SUM(C54)</f>
        <v>0</v>
      </c>
      <c r="D55" s="144">
        <f>SUM(D54)</f>
        <v>7180330</v>
      </c>
      <c r="E55" s="144">
        <f>SUM(E54)</f>
        <v>7180330</v>
      </c>
      <c r="F55" s="140"/>
      <c r="G55" s="140"/>
    </row>
    <row r="56" spans="1:7" ht="15.75">
      <c r="A56" s="139"/>
      <c r="B56" s="140"/>
      <c r="C56" s="140"/>
      <c r="D56" s="140"/>
      <c r="E56" s="140"/>
      <c r="F56" s="140"/>
      <c r="G56" s="140"/>
    </row>
    <row r="57" spans="1:7" ht="15.75">
      <c r="A57" s="285" t="s">
        <v>32</v>
      </c>
      <c r="B57" s="361" t="s">
        <v>136</v>
      </c>
      <c r="C57" s="361"/>
      <c r="D57" s="361"/>
      <c r="E57" s="361"/>
      <c r="F57" s="361"/>
      <c r="G57" s="361"/>
    </row>
    <row r="58" spans="1:7" ht="46.5" customHeight="1">
      <c r="A58" s="284" t="s">
        <v>10</v>
      </c>
      <c r="B58" s="284" t="s">
        <v>137</v>
      </c>
      <c r="C58" s="284" t="s">
        <v>138</v>
      </c>
      <c r="D58" s="284" t="s">
        <v>139</v>
      </c>
      <c r="E58" s="284" t="s">
        <v>16</v>
      </c>
      <c r="F58" s="284" t="s">
        <v>17</v>
      </c>
      <c r="G58" s="284" t="s">
        <v>18</v>
      </c>
    </row>
    <row r="59" spans="1:7" ht="15.75">
      <c r="A59" s="284">
        <v>1</v>
      </c>
      <c r="B59" s="284">
        <v>2</v>
      </c>
      <c r="C59" s="284">
        <v>3</v>
      </c>
      <c r="D59" s="284">
        <v>4</v>
      </c>
      <c r="E59" s="284">
        <v>5</v>
      </c>
      <c r="F59" s="284">
        <v>6</v>
      </c>
      <c r="G59" s="284">
        <v>7</v>
      </c>
    </row>
    <row r="60" spans="1:7" ht="15.75" customHeight="1">
      <c r="A60" s="284"/>
      <c r="B60" s="384" t="s">
        <v>398</v>
      </c>
      <c r="C60" s="384"/>
      <c r="D60" s="384"/>
      <c r="E60" s="384"/>
      <c r="F60" s="384"/>
      <c r="G60" s="384"/>
    </row>
    <row r="61" spans="1:7" ht="15.75">
      <c r="A61" s="6">
        <v>1</v>
      </c>
      <c r="B61" s="7" t="s">
        <v>140</v>
      </c>
      <c r="C61" s="6"/>
      <c r="D61" s="6"/>
      <c r="E61" s="284"/>
      <c r="F61" s="284"/>
      <c r="G61" s="284"/>
    </row>
    <row r="62" spans="1:7" ht="15.75">
      <c r="A62" s="6"/>
      <c r="B62" s="7" t="s">
        <v>42</v>
      </c>
      <c r="C62" s="6" t="s">
        <v>317</v>
      </c>
      <c r="D62" s="6" t="s">
        <v>46</v>
      </c>
      <c r="E62" s="144">
        <f>SUM(C46)</f>
        <v>0</v>
      </c>
      <c r="F62" s="144">
        <f>SUM(E46)</f>
        <v>6703767</v>
      </c>
      <c r="G62" s="144">
        <f>SUM(E62:F62)</f>
        <v>6703767</v>
      </c>
    </row>
    <row r="63" spans="1:7" ht="15.75">
      <c r="A63" s="6">
        <v>2</v>
      </c>
      <c r="B63" s="7" t="s">
        <v>141</v>
      </c>
      <c r="C63" s="6"/>
      <c r="D63" s="6"/>
      <c r="E63" s="284"/>
      <c r="F63" s="284"/>
      <c r="G63" s="284"/>
    </row>
    <row r="64" spans="1:7" ht="63.75" customHeight="1">
      <c r="A64" s="7"/>
      <c r="B64" s="7" t="s">
        <v>397</v>
      </c>
      <c r="C64" s="6" t="s">
        <v>181</v>
      </c>
      <c r="D64" s="6" t="s">
        <v>54</v>
      </c>
      <c r="E64" s="284"/>
      <c r="F64" s="284">
        <v>12</v>
      </c>
      <c r="G64" s="284">
        <f>SUM(E64:F64)</f>
        <v>12</v>
      </c>
    </row>
    <row r="65" spans="1:7" ht="15.75">
      <c r="A65" s="6">
        <v>3</v>
      </c>
      <c r="B65" s="7" t="s">
        <v>142</v>
      </c>
      <c r="C65" s="6"/>
      <c r="D65" s="6"/>
      <c r="E65" s="284"/>
      <c r="F65" s="284"/>
      <c r="G65" s="284"/>
    </row>
    <row r="66" spans="1:7" ht="79.5" customHeight="1">
      <c r="A66" s="6"/>
      <c r="B66" s="7" t="s">
        <v>396</v>
      </c>
      <c r="C66" s="6" t="s">
        <v>317</v>
      </c>
      <c r="D66" s="6" t="s">
        <v>54</v>
      </c>
      <c r="E66" s="144"/>
      <c r="F66" s="144">
        <f>SUM(F62/F64)</f>
        <v>558647.25</v>
      </c>
      <c r="G66" s="144">
        <f>SUM(E66:F66)</f>
        <v>558647.25</v>
      </c>
    </row>
    <row r="67" spans="1:7" ht="15.75">
      <c r="A67" s="6">
        <v>4</v>
      </c>
      <c r="B67" s="7" t="s">
        <v>143</v>
      </c>
      <c r="C67" s="6"/>
      <c r="D67" s="6"/>
      <c r="E67" s="284"/>
      <c r="F67" s="284"/>
      <c r="G67" s="284"/>
    </row>
    <row r="68" spans="1:7" ht="63">
      <c r="A68" s="6"/>
      <c r="B68" s="7" t="s">
        <v>323</v>
      </c>
      <c r="C68" s="6" t="s">
        <v>55</v>
      </c>
      <c r="D68" s="6" t="s">
        <v>54</v>
      </c>
      <c r="E68" s="284"/>
      <c r="F68" s="284">
        <v>100</v>
      </c>
      <c r="G68" s="284">
        <f>SUM(E68:F68)</f>
        <v>100</v>
      </c>
    </row>
    <row r="69" spans="1:7" ht="16.5" customHeight="1">
      <c r="A69" s="284"/>
      <c r="B69" s="384" t="s">
        <v>395</v>
      </c>
      <c r="C69" s="384"/>
      <c r="D69" s="384"/>
      <c r="E69" s="384"/>
      <c r="F69" s="384"/>
      <c r="G69" s="384"/>
    </row>
    <row r="70" spans="1:7" ht="15.75">
      <c r="A70" s="6">
        <v>1</v>
      </c>
      <c r="B70" s="7" t="s">
        <v>140</v>
      </c>
      <c r="C70" s="6"/>
      <c r="D70" s="6"/>
      <c r="E70" s="284"/>
      <c r="F70" s="284"/>
      <c r="G70" s="284"/>
    </row>
    <row r="71" spans="1:7" ht="15.75">
      <c r="A71" s="6"/>
      <c r="B71" s="7" t="s">
        <v>42</v>
      </c>
      <c r="C71" s="6" t="s">
        <v>317</v>
      </c>
      <c r="D71" s="6" t="s">
        <v>46</v>
      </c>
      <c r="E71" s="144">
        <f>SUM(C47)</f>
        <v>0</v>
      </c>
      <c r="F71" s="144">
        <f>SUM(E47)</f>
        <v>476563</v>
      </c>
      <c r="G71" s="144">
        <f>SUM(E71:F71)</f>
        <v>476563</v>
      </c>
    </row>
    <row r="72" spans="1:7" ht="15.75">
      <c r="A72" s="6">
        <v>2</v>
      </c>
      <c r="B72" s="7" t="s">
        <v>141</v>
      </c>
      <c r="C72" s="6"/>
      <c r="D72" s="6"/>
      <c r="E72" s="284"/>
      <c r="F72" s="284"/>
      <c r="G72" s="284"/>
    </row>
    <row r="73" spans="1:7" ht="95.25" customHeight="1">
      <c r="A73" s="7"/>
      <c r="B73" s="7" t="s">
        <v>394</v>
      </c>
      <c r="C73" s="6" t="s">
        <v>181</v>
      </c>
      <c r="D73" s="6" t="s">
        <v>54</v>
      </c>
      <c r="E73" s="284"/>
      <c r="F73" s="284">
        <v>10</v>
      </c>
      <c r="G73" s="284">
        <f>SUM(E73:F73)</f>
        <v>10</v>
      </c>
    </row>
    <row r="74" spans="1:7" ht="15.75">
      <c r="A74" s="6">
        <v>3</v>
      </c>
      <c r="B74" s="7" t="s">
        <v>142</v>
      </c>
      <c r="C74" s="6"/>
      <c r="D74" s="6"/>
      <c r="E74" s="284"/>
      <c r="F74" s="284"/>
      <c r="G74" s="284"/>
    </row>
    <row r="75" spans="1:7" ht="111" customHeight="1">
      <c r="A75" s="6"/>
      <c r="B75" s="7" t="s">
        <v>393</v>
      </c>
      <c r="C75" s="6" t="s">
        <v>317</v>
      </c>
      <c r="D75" s="6" t="s">
        <v>54</v>
      </c>
      <c r="E75" s="144"/>
      <c r="F75" s="144">
        <f>SUM(F71/F73)</f>
        <v>47656.3</v>
      </c>
      <c r="G75" s="144">
        <f>SUM(E75:F75)</f>
        <v>47656.3</v>
      </c>
    </row>
    <row r="76" spans="1:7" ht="15.75">
      <c r="A76" s="6">
        <v>4</v>
      </c>
      <c r="B76" s="7" t="s">
        <v>143</v>
      </c>
      <c r="C76" s="6"/>
      <c r="D76" s="6"/>
      <c r="E76" s="284"/>
      <c r="F76" s="284"/>
      <c r="G76" s="284"/>
    </row>
    <row r="77" spans="1:7" ht="63">
      <c r="A77" s="6"/>
      <c r="B77" s="7" t="s">
        <v>323</v>
      </c>
      <c r="C77" s="6" t="s">
        <v>55</v>
      </c>
      <c r="D77" s="6" t="s">
        <v>54</v>
      </c>
      <c r="E77" s="284"/>
      <c r="F77" s="284">
        <v>100</v>
      </c>
      <c r="G77" s="284">
        <f>SUM(E77:F77)</f>
        <v>100</v>
      </c>
    </row>
    <row r="78" ht="15.75">
      <c r="A78" s="139"/>
    </row>
    <row r="79" spans="1:7" ht="15.75">
      <c r="A79" s="382" t="s">
        <v>57</v>
      </c>
      <c r="B79" s="382"/>
      <c r="C79" s="382"/>
      <c r="D79" s="146"/>
      <c r="E79" s="147"/>
      <c r="F79" s="383" t="s">
        <v>58</v>
      </c>
      <c r="G79" s="383"/>
    </row>
    <row r="80" spans="1:7" ht="15.75">
      <c r="A80" s="148"/>
      <c r="B80" s="285"/>
      <c r="D80" s="149" t="s">
        <v>144</v>
      </c>
      <c r="F80" s="380" t="s">
        <v>325</v>
      </c>
      <c r="G80" s="380"/>
    </row>
    <row r="81" spans="1:4" ht="15.75">
      <c r="A81" s="361" t="s">
        <v>145</v>
      </c>
      <c r="B81" s="361"/>
      <c r="C81" s="285"/>
      <c r="D81" s="285"/>
    </row>
    <row r="82" spans="1:4" ht="15.75">
      <c r="A82" s="142" t="s">
        <v>326</v>
      </c>
      <c r="B82" s="280"/>
      <c r="C82" s="285"/>
      <c r="D82" s="285"/>
    </row>
    <row r="83" spans="1:7" ht="15.75">
      <c r="A83" s="382" t="s">
        <v>327</v>
      </c>
      <c r="B83" s="382"/>
      <c r="C83" s="382"/>
      <c r="D83" s="146"/>
      <c r="E83" s="147"/>
      <c r="F83" s="383" t="s">
        <v>60</v>
      </c>
      <c r="G83" s="383"/>
    </row>
    <row r="84" spans="1:7" ht="15.75">
      <c r="A84" s="145"/>
      <c r="B84" s="285"/>
      <c r="C84" s="285"/>
      <c r="D84" s="149" t="s">
        <v>144</v>
      </c>
      <c r="F84" s="380" t="s">
        <v>325</v>
      </c>
      <c r="G84" s="380"/>
    </row>
    <row r="85" spans="1:7" ht="15.75">
      <c r="A85" s="145"/>
      <c r="B85" s="285"/>
      <c r="C85" s="285"/>
      <c r="D85" s="149"/>
      <c r="F85" s="290"/>
      <c r="G85" s="290"/>
    </row>
    <row r="86" spans="1:2" ht="15">
      <c r="A86" s="381" t="s">
        <v>117</v>
      </c>
      <c r="B86" s="381"/>
    </row>
    <row r="87" ht="15">
      <c r="A87" s="150" t="s">
        <v>328</v>
      </c>
    </row>
  </sheetData>
  <sheetProtection/>
  <mergeCells count="44">
    <mergeCell ref="F84:G84"/>
    <mergeCell ref="A86:B86"/>
    <mergeCell ref="A79:C79"/>
    <mergeCell ref="F79:G79"/>
    <mergeCell ref="F80:G80"/>
    <mergeCell ref="A81:B81"/>
    <mergeCell ref="A83:C83"/>
    <mergeCell ref="F83:G83"/>
    <mergeCell ref="A50:A51"/>
    <mergeCell ref="B50:G50"/>
    <mergeCell ref="A55:B55"/>
    <mergeCell ref="B57:G57"/>
    <mergeCell ref="B60:G60"/>
    <mergeCell ref="B69:G69"/>
    <mergeCell ref="B36:G36"/>
    <mergeCell ref="B37:G37"/>
    <mergeCell ref="B38:G38"/>
    <mergeCell ref="B39:G39"/>
    <mergeCell ref="B40:G40"/>
    <mergeCell ref="A48:B48"/>
    <mergeCell ref="B27:G27"/>
    <mergeCell ref="B28:G28"/>
    <mergeCell ref="B29:G29"/>
    <mergeCell ref="B31:G31"/>
    <mergeCell ref="B32:G32"/>
    <mergeCell ref="B33:G33"/>
    <mergeCell ref="E18:F18"/>
    <mergeCell ref="B22:G22"/>
    <mergeCell ref="B23:G23"/>
    <mergeCell ref="B24:G24"/>
    <mergeCell ref="B25:G25"/>
    <mergeCell ref="B26:G26"/>
    <mergeCell ref="A11:G11"/>
    <mergeCell ref="D13:F13"/>
    <mergeCell ref="D14:E14"/>
    <mergeCell ref="D15:F15"/>
    <mergeCell ref="D16:E16"/>
    <mergeCell ref="E17:F17"/>
    <mergeCell ref="E1:G2"/>
    <mergeCell ref="E5:G5"/>
    <mergeCell ref="E6:G6"/>
    <mergeCell ref="E7:G7"/>
    <mergeCell ref="E8:G8"/>
    <mergeCell ref="A10:G10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94"/>
  <sheetViews>
    <sheetView zoomScalePageLayoutView="0" workbookViewId="0" topLeftCell="A1">
      <selection activeCell="E7" sqref="E7:G7"/>
    </sheetView>
  </sheetViews>
  <sheetFormatPr defaultColWidth="21.57421875" defaultRowHeight="15"/>
  <cols>
    <col min="1" max="1" width="6.57421875" style="129" customWidth="1"/>
    <col min="2" max="4" width="21.57421875" style="129" customWidth="1"/>
    <col min="5" max="5" width="22.421875" style="129" customWidth="1"/>
    <col min="6" max="7" width="21.57421875" style="129" customWidth="1"/>
    <col min="8" max="28" width="10.28125" style="129" customWidth="1"/>
    <col min="29" max="16384" width="21.57421875" style="129" customWidth="1"/>
  </cols>
  <sheetData>
    <row r="1" spans="1:7" ht="15" customHeight="1">
      <c r="A1" s="128"/>
      <c r="B1" s="128"/>
      <c r="C1" s="128"/>
      <c r="D1" s="128"/>
      <c r="E1" s="360" t="s">
        <v>299</v>
      </c>
      <c r="F1" s="360"/>
      <c r="G1" s="360"/>
    </row>
    <row r="2" spans="1:7" ht="21" customHeight="1">
      <c r="A2" s="128"/>
      <c r="B2" s="128"/>
      <c r="C2" s="128"/>
      <c r="D2" s="128"/>
      <c r="E2" s="360"/>
      <c r="F2" s="360"/>
      <c r="G2" s="360"/>
    </row>
    <row r="3" spans="1:7" ht="15.75">
      <c r="A3" s="285"/>
      <c r="B3" s="128"/>
      <c r="C3" s="128"/>
      <c r="D3" s="128"/>
      <c r="E3" s="280" t="s">
        <v>120</v>
      </c>
      <c r="F3" s="130"/>
      <c r="G3" s="130"/>
    </row>
    <row r="4" spans="1:7" ht="15.75">
      <c r="A4" s="285"/>
      <c r="B4" s="128"/>
      <c r="C4" s="128"/>
      <c r="D4" s="128"/>
      <c r="E4" s="361" t="s">
        <v>156</v>
      </c>
      <c r="F4" s="361"/>
      <c r="G4" s="361"/>
    </row>
    <row r="5" spans="1:7" ht="15.75">
      <c r="A5" s="285"/>
      <c r="B5" s="285"/>
      <c r="C5" s="128"/>
      <c r="D5" s="128"/>
      <c r="E5" s="362" t="s">
        <v>148</v>
      </c>
      <c r="F5" s="362"/>
      <c r="G5" s="362"/>
    </row>
    <row r="6" spans="1:7" ht="15" customHeight="1">
      <c r="A6" s="285"/>
      <c r="B6" s="128"/>
      <c r="C6" s="128"/>
      <c r="D6" s="128"/>
      <c r="E6" s="363" t="s">
        <v>121</v>
      </c>
      <c r="F6" s="363"/>
      <c r="G6" s="363"/>
    </row>
    <row r="7" spans="1:7" ht="15" customHeight="1">
      <c r="A7" s="285"/>
      <c r="B7" s="128"/>
      <c r="C7" s="128"/>
      <c r="D7" s="128"/>
      <c r="E7" s="386" t="s">
        <v>463</v>
      </c>
      <c r="F7" s="386"/>
      <c r="G7" s="386"/>
    </row>
    <row r="8" spans="1:7" ht="15.75">
      <c r="A8" s="364" t="s">
        <v>122</v>
      </c>
      <c r="B8" s="364"/>
      <c r="C8" s="364"/>
      <c r="D8" s="364"/>
      <c r="E8" s="364"/>
      <c r="F8" s="364"/>
      <c r="G8" s="364"/>
    </row>
    <row r="9" spans="1:7" ht="15.75">
      <c r="A9" s="364" t="s">
        <v>225</v>
      </c>
      <c r="B9" s="364"/>
      <c r="C9" s="364"/>
      <c r="D9" s="364"/>
      <c r="E9" s="364"/>
      <c r="F9" s="364"/>
      <c r="G9" s="364"/>
    </row>
    <row r="10" spans="1:7" ht="15" customHeight="1">
      <c r="A10" s="131" t="s">
        <v>214</v>
      </c>
      <c r="B10" s="279" t="s">
        <v>283</v>
      </c>
      <c r="C10" s="110"/>
      <c r="D10" s="301" t="s">
        <v>148</v>
      </c>
      <c r="E10" s="302"/>
      <c r="F10" s="303"/>
      <c r="G10" s="100">
        <v>38068238</v>
      </c>
    </row>
    <row r="11" spans="1:7" ht="22.5" customHeight="1">
      <c r="A11" s="52"/>
      <c r="B11" s="278" t="s">
        <v>218</v>
      </c>
      <c r="C11" s="106"/>
      <c r="D11" s="304" t="s">
        <v>121</v>
      </c>
      <c r="E11" s="304"/>
      <c r="F11" s="112"/>
      <c r="G11" s="102" t="s">
        <v>215</v>
      </c>
    </row>
    <row r="12" spans="1:7" ht="15" customHeight="1">
      <c r="A12" s="132" t="s">
        <v>216</v>
      </c>
      <c r="B12" s="279" t="s">
        <v>284</v>
      </c>
      <c r="C12" s="111"/>
      <c r="D12" s="305" t="s">
        <v>148</v>
      </c>
      <c r="E12" s="306"/>
      <c r="F12" s="307"/>
      <c r="G12" s="103">
        <v>38068238</v>
      </c>
    </row>
    <row r="13" spans="1:7" ht="33" customHeight="1">
      <c r="A13" s="113"/>
      <c r="B13" s="278" t="s">
        <v>218</v>
      </c>
      <c r="C13" s="106"/>
      <c r="D13" s="308" t="s">
        <v>146</v>
      </c>
      <c r="E13" s="308"/>
      <c r="F13" s="112"/>
      <c r="G13" s="102" t="s">
        <v>215</v>
      </c>
    </row>
    <row r="14" spans="1:7" ht="27.75" customHeight="1">
      <c r="A14" s="133" t="s">
        <v>217</v>
      </c>
      <c r="B14" s="134" t="s">
        <v>427</v>
      </c>
      <c r="C14" s="283">
        <v>6030</v>
      </c>
      <c r="D14" s="134" t="s">
        <v>426</v>
      </c>
      <c r="E14" s="365" t="s">
        <v>425</v>
      </c>
      <c r="F14" s="365"/>
      <c r="G14" s="134" t="s">
        <v>301</v>
      </c>
    </row>
    <row r="15" spans="1:7" ht="40.5" customHeight="1">
      <c r="A15" s="128"/>
      <c r="B15" s="135" t="s">
        <v>218</v>
      </c>
      <c r="C15" s="282" t="s">
        <v>219</v>
      </c>
      <c r="D15" s="282" t="s">
        <v>220</v>
      </c>
      <c r="E15" s="366" t="s">
        <v>221</v>
      </c>
      <c r="F15" s="366"/>
      <c r="G15" s="282" t="s">
        <v>222</v>
      </c>
    </row>
    <row r="16" spans="1:7" ht="20.25" customHeight="1">
      <c r="A16" s="285" t="s">
        <v>126</v>
      </c>
      <c r="B16" s="136" t="s">
        <v>302</v>
      </c>
      <c r="C16" s="136"/>
      <c r="D16" s="9"/>
      <c r="E16" s="137">
        <f>SUM(C17+F17)</f>
        <v>15954211</v>
      </c>
      <c r="F16" s="9" t="s">
        <v>303</v>
      </c>
      <c r="G16" s="9"/>
    </row>
    <row r="17" spans="1:7" ht="18.75" customHeight="1">
      <c r="A17" s="285"/>
      <c r="B17" s="9" t="s">
        <v>304</v>
      </c>
      <c r="C17" s="137">
        <f>SUM(C48)</f>
        <v>12955829</v>
      </c>
      <c r="D17" s="9" t="s">
        <v>305</v>
      </c>
      <c r="E17" s="138" t="s">
        <v>306</v>
      </c>
      <c r="F17" s="137">
        <f>SUM(D48)</f>
        <v>2998382</v>
      </c>
      <c r="G17" s="9" t="s">
        <v>307</v>
      </c>
    </row>
    <row r="18" spans="1:7" ht="15.75">
      <c r="A18" s="285" t="s">
        <v>6</v>
      </c>
      <c r="B18" s="361" t="s">
        <v>308</v>
      </c>
      <c r="C18" s="361"/>
      <c r="D18" s="361"/>
      <c r="E18" s="361"/>
      <c r="F18" s="361"/>
      <c r="G18" s="361"/>
    </row>
    <row r="19" spans="1:7" ht="15.75">
      <c r="A19" s="285"/>
      <c r="B19" s="312" t="s">
        <v>309</v>
      </c>
      <c r="C19" s="312"/>
      <c r="D19" s="312"/>
      <c r="E19" s="312"/>
      <c r="F19" s="312"/>
      <c r="G19" s="312"/>
    </row>
    <row r="20" spans="1:7" ht="15.75">
      <c r="A20" s="285"/>
      <c r="B20" s="312" t="s">
        <v>310</v>
      </c>
      <c r="C20" s="312"/>
      <c r="D20" s="312"/>
      <c r="E20" s="312"/>
      <c r="F20" s="312"/>
      <c r="G20" s="312"/>
    </row>
    <row r="21" spans="1:7" ht="15.75">
      <c r="A21" s="285"/>
      <c r="B21" s="312" t="s">
        <v>311</v>
      </c>
      <c r="C21" s="312"/>
      <c r="D21" s="312"/>
      <c r="E21" s="312"/>
      <c r="F21" s="312"/>
      <c r="G21" s="312"/>
    </row>
    <row r="22" spans="1:7" ht="33.75" customHeight="1">
      <c r="A22" s="285"/>
      <c r="B22" s="312" t="s">
        <v>312</v>
      </c>
      <c r="C22" s="312"/>
      <c r="D22" s="312"/>
      <c r="E22" s="312"/>
      <c r="F22" s="312"/>
      <c r="G22" s="312"/>
    </row>
    <row r="23" spans="1:7" ht="32.25" customHeight="1">
      <c r="A23" s="285"/>
      <c r="B23" s="313" t="s">
        <v>377</v>
      </c>
      <c r="C23" s="313"/>
      <c r="D23" s="313"/>
      <c r="E23" s="313"/>
      <c r="F23" s="313"/>
      <c r="G23" s="313"/>
    </row>
    <row r="24" spans="1:7" ht="30.75" customHeight="1">
      <c r="A24" s="285"/>
      <c r="B24" s="313" t="s">
        <v>378</v>
      </c>
      <c r="C24" s="313"/>
      <c r="D24" s="313"/>
      <c r="E24" s="313"/>
      <c r="F24" s="313"/>
      <c r="G24" s="313"/>
    </row>
    <row r="25" spans="1:7" ht="51" customHeight="1">
      <c r="A25" s="285"/>
      <c r="B25" s="313" t="s">
        <v>379</v>
      </c>
      <c r="C25" s="313"/>
      <c r="D25" s="313"/>
      <c r="E25" s="313"/>
      <c r="F25" s="313"/>
      <c r="G25" s="313"/>
    </row>
    <row r="26" spans="1:7" ht="15.75">
      <c r="A26" s="285" t="s">
        <v>7</v>
      </c>
      <c r="B26" s="361" t="s">
        <v>26</v>
      </c>
      <c r="C26" s="361"/>
      <c r="D26" s="361"/>
      <c r="E26" s="361"/>
      <c r="F26" s="361"/>
      <c r="G26" s="361"/>
    </row>
    <row r="27" spans="1:7" ht="15.75">
      <c r="A27" s="284" t="s">
        <v>10</v>
      </c>
      <c r="B27" s="370" t="s">
        <v>173</v>
      </c>
      <c r="C27" s="370"/>
      <c r="D27" s="370"/>
      <c r="E27" s="370"/>
      <c r="F27" s="370"/>
      <c r="G27" s="370"/>
    </row>
    <row r="28" spans="1:7" ht="45.75" customHeight="1">
      <c r="A28" s="6">
        <v>1</v>
      </c>
      <c r="B28" s="355" t="s">
        <v>424</v>
      </c>
      <c r="C28" s="355"/>
      <c r="D28" s="355"/>
      <c r="E28" s="355"/>
      <c r="F28" s="355"/>
      <c r="G28" s="355"/>
    </row>
    <row r="29" spans="1:7" ht="32.25" customHeight="1">
      <c r="A29" s="6">
        <v>2</v>
      </c>
      <c r="B29" s="355" t="s">
        <v>423</v>
      </c>
      <c r="C29" s="355"/>
      <c r="D29" s="355"/>
      <c r="E29" s="355"/>
      <c r="F29" s="355"/>
      <c r="G29" s="355"/>
    </row>
    <row r="30" spans="1:7" ht="18.75" customHeight="1">
      <c r="A30" s="6">
        <v>3</v>
      </c>
      <c r="B30" s="355" t="s">
        <v>422</v>
      </c>
      <c r="C30" s="355"/>
      <c r="D30" s="355"/>
      <c r="E30" s="355"/>
      <c r="F30" s="355"/>
      <c r="G30" s="355"/>
    </row>
    <row r="31" spans="1:7" ht="48.75" customHeight="1">
      <c r="A31" s="6">
        <v>4</v>
      </c>
      <c r="B31" s="355" t="s">
        <v>421</v>
      </c>
      <c r="C31" s="355"/>
      <c r="D31" s="355"/>
      <c r="E31" s="355"/>
      <c r="F31" s="355"/>
      <c r="G31" s="355"/>
    </row>
    <row r="32" spans="1:7" ht="15.75">
      <c r="A32" s="139"/>
      <c r="B32" s="140"/>
      <c r="C32" s="140"/>
      <c r="D32" s="140"/>
      <c r="E32" s="140"/>
      <c r="F32" s="140"/>
      <c r="G32" s="140"/>
    </row>
    <row r="33" spans="1:7" ht="15.75">
      <c r="A33" s="141" t="s">
        <v>8</v>
      </c>
      <c r="B33" s="140" t="s">
        <v>313</v>
      </c>
      <c r="C33" s="140"/>
      <c r="D33" s="140"/>
      <c r="E33" s="140"/>
      <c r="F33" s="140"/>
      <c r="G33" s="140"/>
    </row>
    <row r="34" spans="1:7" ht="17.25" customHeight="1">
      <c r="A34" s="141"/>
      <c r="B34" s="372" t="s">
        <v>420</v>
      </c>
      <c r="C34" s="372"/>
      <c r="D34" s="372"/>
      <c r="E34" s="372"/>
      <c r="F34" s="372"/>
      <c r="G34" s="372"/>
    </row>
    <row r="35" spans="1:7" ht="15.75">
      <c r="A35" s="285" t="s">
        <v>12</v>
      </c>
      <c r="B35" s="361" t="s">
        <v>315</v>
      </c>
      <c r="C35" s="361"/>
      <c r="D35" s="361"/>
      <c r="E35" s="361"/>
      <c r="F35" s="361"/>
      <c r="G35" s="361"/>
    </row>
    <row r="36" spans="1:7" ht="15.75">
      <c r="A36" s="284" t="s">
        <v>10</v>
      </c>
      <c r="B36" s="370" t="s">
        <v>11</v>
      </c>
      <c r="C36" s="370"/>
      <c r="D36" s="370"/>
      <c r="E36" s="370"/>
      <c r="F36" s="370"/>
      <c r="G36" s="370"/>
    </row>
    <row r="37" spans="1:7" ht="15.75">
      <c r="A37" s="6">
        <v>1</v>
      </c>
      <c r="B37" s="355" t="s">
        <v>419</v>
      </c>
      <c r="C37" s="355"/>
      <c r="D37" s="355"/>
      <c r="E37" s="355"/>
      <c r="F37" s="355"/>
      <c r="G37" s="355"/>
    </row>
    <row r="38" spans="1:7" ht="15.75">
      <c r="A38" s="6">
        <v>2</v>
      </c>
      <c r="B38" s="355" t="s">
        <v>418</v>
      </c>
      <c r="C38" s="355"/>
      <c r="D38" s="355"/>
      <c r="E38" s="355"/>
      <c r="F38" s="355"/>
      <c r="G38" s="355"/>
    </row>
    <row r="39" spans="1:7" ht="15.75" customHeight="1">
      <c r="A39" s="6">
        <v>3</v>
      </c>
      <c r="B39" s="355" t="s">
        <v>417</v>
      </c>
      <c r="C39" s="355"/>
      <c r="D39" s="355"/>
      <c r="E39" s="355"/>
      <c r="F39" s="355"/>
      <c r="G39" s="355"/>
    </row>
    <row r="40" spans="1:7" ht="15.75">
      <c r="A40" s="285"/>
      <c r="B40" s="280"/>
      <c r="C40" s="280"/>
      <c r="D40" s="280"/>
      <c r="E40" s="280"/>
      <c r="F40" s="280"/>
      <c r="G40" s="280"/>
    </row>
    <row r="41" spans="1:7" ht="15.75">
      <c r="A41" s="285" t="s">
        <v>19</v>
      </c>
      <c r="B41" s="142" t="s">
        <v>15</v>
      </c>
      <c r="C41" s="280"/>
      <c r="D41" s="280"/>
      <c r="E41" s="280"/>
      <c r="F41" s="280"/>
      <c r="G41" s="280"/>
    </row>
    <row r="42" spans="1:7" ht="15.75">
      <c r="A42" s="139"/>
      <c r="B42" s="140" t="s">
        <v>317</v>
      </c>
      <c r="C42" s="140"/>
      <c r="D42" s="140"/>
      <c r="E42" s="140"/>
      <c r="F42" s="140"/>
      <c r="G42" s="140"/>
    </row>
    <row r="43" spans="1:7" ht="47.25">
      <c r="A43" s="284" t="s">
        <v>10</v>
      </c>
      <c r="B43" s="284" t="s">
        <v>15</v>
      </c>
      <c r="C43" s="284" t="s">
        <v>16</v>
      </c>
      <c r="D43" s="284" t="s">
        <v>17</v>
      </c>
      <c r="E43" s="284" t="s">
        <v>18</v>
      </c>
      <c r="F43" s="140"/>
      <c r="G43" s="140"/>
    </row>
    <row r="44" spans="1:7" ht="15.75">
      <c r="A44" s="284">
        <v>1</v>
      </c>
      <c r="B44" s="284">
        <v>2</v>
      </c>
      <c r="C44" s="284">
        <v>3</v>
      </c>
      <c r="D44" s="284">
        <v>4</v>
      </c>
      <c r="E44" s="284">
        <v>5</v>
      </c>
      <c r="F44" s="140"/>
      <c r="G44" s="140"/>
    </row>
    <row r="45" spans="1:7" ht="32.25" customHeight="1">
      <c r="A45" s="284">
        <v>1</v>
      </c>
      <c r="B45" s="143" t="s">
        <v>416</v>
      </c>
      <c r="C45" s="144">
        <v>12287473</v>
      </c>
      <c r="D45" s="284"/>
      <c r="E45" s="144">
        <f>SUM(C45:D45)</f>
        <v>12287473</v>
      </c>
      <c r="F45" s="140"/>
      <c r="G45" s="140"/>
    </row>
    <row r="46" spans="1:7" ht="31.5">
      <c r="A46" s="284">
        <v>2</v>
      </c>
      <c r="B46" s="143" t="s">
        <v>415</v>
      </c>
      <c r="C46" s="144">
        <v>668356</v>
      </c>
      <c r="D46" s="284"/>
      <c r="E46" s="144">
        <f>SUM(C46:D46)</f>
        <v>668356</v>
      </c>
      <c r="F46" s="140"/>
      <c r="G46" s="140"/>
    </row>
    <row r="47" spans="1:7" ht="30.75" customHeight="1">
      <c r="A47" s="284">
        <v>3</v>
      </c>
      <c r="B47" s="143" t="s">
        <v>414</v>
      </c>
      <c r="C47" s="144"/>
      <c r="D47" s="144">
        <v>2998382</v>
      </c>
      <c r="E47" s="144">
        <f>SUM(C47:D47)</f>
        <v>2998382</v>
      </c>
      <c r="F47" s="140"/>
      <c r="G47" s="140"/>
    </row>
    <row r="48" spans="1:7" ht="15.75">
      <c r="A48" s="370" t="s">
        <v>18</v>
      </c>
      <c r="B48" s="370"/>
      <c r="C48" s="144">
        <f>SUM(C45:C47)</f>
        <v>12955829</v>
      </c>
      <c r="D48" s="144">
        <f>SUM(D45:D47)</f>
        <v>2998382</v>
      </c>
      <c r="E48" s="144">
        <f>SUM(E45:E47)</f>
        <v>15954211</v>
      </c>
      <c r="F48" s="140"/>
      <c r="G48" s="140"/>
    </row>
    <row r="49" spans="1:7" ht="15.75">
      <c r="A49" s="139"/>
      <c r="B49" s="140"/>
      <c r="C49" s="140"/>
      <c r="D49" s="140"/>
      <c r="E49" s="140"/>
      <c r="F49" s="140"/>
      <c r="G49" s="140"/>
    </row>
    <row r="50" spans="1:7" ht="15.75">
      <c r="A50" s="371" t="s">
        <v>135</v>
      </c>
      <c r="B50" s="361" t="s">
        <v>20</v>
      </c>
      <c r="C50" s="361"/>
      <c r="D50" s="361"/>
      <c r="E50" s="361"/>
      <c r="F50" s="361"/>
      <c r="G50" s="361"/>
    </row>
    <row r="51" spans="1:7" ht="15.75">
      <c r="A51" s="371"/>
      <c r="B51" s="145" t="s">
        <v>14</v>
      </c>
      <c r="C51" s="140"/>
      <c r="D51" s="140"/>
      <c r="E51" s="140"/>
      <c r="F51" s="140"/>
      <c r="G51" s="140"/>
    </row>
    <row r="52" spans="1:7" ht="63">
      <c r="A52" s="284" t="s">
        <v>10</v>
      </c>
      <c r="B52" s="284" t="s">
        <v>134</v>
      </c>
      <c r="C52" s="284" t="s">
        <v>16</v>
      </c>
      <c r="D52" s="284" t="s">
        <v>17</v>
      </c>
      <c r="E52" s="284" t="s">
        <v>18</v>
      </c>
      <c r="F52" s="140"/>
      <c r="G52" s="140"/>
    </row>
    <row r="53" spans="1:7" ht="15.75">
      <c r="A53" s="284">
        <v>1</v>
      </c>
      <c r="B53" s="284">
        <v>2</v>
      </c>
      <c r="C53" s="284">
        <v>3</v>
      </c>
      <c r="D53" s="284">
        <v>4</v>
      </c>
      <c r="E53" s="284">
        <v>5</v>
      </c>
      <c r="F53" s="140"/>
      <c r="G53" s="140"/>
    </row>
    <row r="54" spans="1:7" ht="124.5" customHeight="1">
      <c r="A54" s="284">
        <v>1</v>
      </c>
      <c r="B54" s="286" t="s">
        <v>334</v>
      </c>
      <c r="C54" s="144">
        <f>SUM(C48)</f>
        <v>12955829</v>
      </c>
      <c r="D54" s="144">
        <f>SUM(D48)</f>
        <v>2998382</v>
      </c>
      <c r="E54" s="144">
        <f>SUM(C54:D54)</f>
        <v>15954211</v>
      </c>
      <c r="F54" s="140"/>
      <c r="G54" s="140"/>
    </row>
    <row r="55" spans="1:7" ht="15.75">
      <c r="A55" s="370" t="s">
        <v>18</v>
      </c>
      <c r="B55" s="370"/>
      <c r="C55" s="144">
        <f>SUM(C54)</f>
        <v>12955829</v>
      </c>
      <c r="D55" s="144">
        <f>SUM(D54)</f>
        <v>2998382</v>
      </c>
      <c r="E55" s="144">
        <f>SUM(E54)</f>
        <v>15954211</v>
      </c>
      <c r="F55" s="140"/>
      <c r="G55" s="140"/>
    </row>
    <row r="56" spans="1:7" ht="15.75">
      <c r="A56" s="139"/>
      <c r="B56" s="140"/>
      <c r="C56" s="140"/>
      <c r="D56" s="140"/>
      <c r="E56" s="140"/>
      <c r="F56" s="140"/>
      <c r="G56" s="140"/>
    </row>
    <row r="57" spans="1:7" ht="15.75">
      <c r="A57" s="285" t="s">
        <v>32</v>
      </c>
      <c r="B57" s="361" t="s">
        <v>136</v>
      </c>
      <c r="C57" s="361"/>
      <c r="D57" s="361"/>
      <c r="E57" s="361"/>
      <c r="F57" s="361"/>
      <c r="G57" s="361"/>
    </row>
    <row r="58" spans="1:7" ht="26.25" customHeight="1">
      <c r="A58" s="284" t="s">
        <v>10</v>
      </c>
      <c r="B58" s="284" t="s">
        <v>137</v>
      </c>
      <c r="C58" s="284" t="s">
        <v>138</v>
      </c>
      <c r="D58" s="284" t="s">
        <v>139</v>
      </c>
      <c r="E58" s="284" t="s">
        <v>16</v>
      </c>
      <c r="F58" s="284" t="s">
        <v>17</v>
      </c>
      <c r="G58" s="284" t="s">
        <v>18</v>
      </c>
    </row>
    <row r="59" spans="1:7" ht="15.75">
      <c r="A59" s="284">
        <v>1</v>
      </c>
      <c r="B59" s="284">
        <v>2</v>
      </c>
      <c r="C59" s="284">
        <v>3</v>
      </c>
      <c r="D59" s="284">
        <v>4</v>
      </c>
      <c r="E59" s="284">
        <v>5</v>
      </c>
      <c r="F59" s="284">
        <v>6</v>
      </c>
      <c r="G59" s="284">
        <v>7</v>
      </c>
    </row>
    <row r="60" spans="1:7" ht="15.75" customHeight="1">
      <c r="A60" s="284"/>
      <c r="B60" s="384" t="s">
        <v>413</v>
      </c>
      <c r="C60" s="384"/>
      <c r="D60" s="384"/>
      <c r="E60" s="384"/>
      <c r="F60" s="384"/>
      <c r="G60" s="384"/>
    </row>
    <row r="61" spans="1:7" ht="15.75">
      <c r="A61" s="6">
        <v>1</v>
      </c>
      <c r="B61" s="7" t="s">
        <v>140</v>
      </c>
      <c r="C61" s="6"/>
      <c r="D61" s="6"/>
      <c r="E61" s="284"/>
      <c r="F61" s="284"/>
      <c r="G61" s="284"/>
    </row>
    <row r="62" spans="1:7" ht="15.75">
      <c r="A62" s="6"/>
      <c r="B62" s="7" t="s">
        <v>42</v>
      </c>
      <c r="C62" s="6" t="s">
        <v>317</v>
      </c>
      <c r="D62" s="6" t="s">
        <v>46</v>
      </c>
      <c r="E62" s="144">
        <f>SUM(C45)</f>
        <v>12287473</v>
      </c>
      <c r="F62" s="144">
        <f>SUM(D45)</f>
        <v>0</v>
      </c>
      <c r="G62" s="144">
        <f>SUM(E62:F62)</f>
        <v>12287473</v>
      </c>
    </row>
    <row r="63" spans="1:7" ht="15.75">
      <c r="A63" s="6">
        <v>2</v>
      </c>
      <c r="B63" s="7" t="s">
        <v>141</v>
      </c>
      <c r="C63" s="6"/>
      <c r="D63" s="6"/>
      <c r="E63" s="284"/>
      <c r="F63" s="284"/>
      <c r="G63" s="284"/>
    </row>
    <row r="64" spans="1:7" ht="60">
      <c r="A64" s="7"/>
      <c r="B64" s="27" t="s">
        <v>412</v>
      </c>
      <c r="C64" s="6" t="s">
        <v>181</v>
      </c>
      <c r="D64" s="6" t="s">
        <v>54</v>
      </c>
      <c r="E64" s="284">
        <v>19</v>
      </c>
      <c r="F64" s="284"/>
      <c r="G64" s="284">
        <f>SUM(E64:F64)</f>
        <v>19</v>
      </c>
    </row>
    <row r="65" spans="1:7" ht="15.75">
      <c r="A65" s="6">
        <v>3</v>
      </c>
      <c r="B65" s="27" t="s">
        <v>142</v>
      </c>
      <c r="C65" s="6"/>
      <c r="D65" s="6"/>
      <c r="E65" s="284"/>
      <c r="F65" s="284"/>
      <c r="G65" s="284"/>
    </row>
    <row r="66" spans="1:7" ht="120">
      <c r="A66" s="6"/>
      <c r="B66" s="27" t="s">
        <v>411</v>
      </c>
      <c r="C66" s="6" t="s">
        <v>317</v>
      </c>
      <c r="D66" s="6" t="s">
        <v>54</v>
      </c>
      <c r="E66" s="144">
        <f>SUM(E62/12)</f>
        <v>1023956.0833333334</v>
      </c>
      <c r="F66" s="144"/>
      <c r="G66" s="144">
        <f>SUM(E66:F66)</f>
        <v>1023956.0833333334</v>
      </c>
    </row>
    <row r="67" spans="1:7" ht="15.75">
      <c r="A67" s="6">
        <v>4</v>
      </c>
      <c r="B67" s="7" t="s">
        <v>143</v>
      </c>
      <c r="C67" s="6"/>
      <c r="D67" s="6"/>
      <c r="E67" s="284"/>
      <c r="F67" s="284"/>
      <c r="G67" s="284"/>
    </row>
    <row r="68" spans="1:7" ht="63">
      <c r="A68" s="6"/>
      <c r="B68" s="7" t="s">
        <v>323</v>
      </c>
      <c r="C68" s="6" t="s">
        <v>55</v>
      </c>
      <c r="D68" s="6" t="s">
        <v>54</v>
      </c>
      <c r="E68" s="284">
        <v>100</v>
      </c>
      <c r="F68" s="284"/>
      <c r="G68" s="284">
        <f>SUM(E68:F68)</f>
        <v>100</v>
      </c>
    </row>
    <row r="69" spans="1:7" ht="15.75" customHeight="1">
      <c r="A69" s="284"/>
      <c r="B69" s="384" t="s">
        <v>410</v>
      </c>
      <c r="C69" s="384"/>
      <c r="D69" s="384"/>
      <c r="E69" s="384"/>
      <c r="F69" s="384"/>
      <c r="G69" s="384"/>
    </row>
    <row r="70" spans="1:7" ht="15.75">
      <c r="A70" s="6">
        <v>1</v>
      </c>
      <c r="B70" s="7" t="s">
        <v>140</v>
      </c>
      <c r="C70" s="6"/>
      <c r="D70" s="6"/>
      <c r="E70" s="284"/>
      <c r="F70" s="284"/>
      <c r="G70" s="284"/>
    </row>
    <row r="71" spans="1:7" ht="15.75">
      <c r="A71" s="6"/>
      <c r="B71" s="7" t="s">
        <v>42</v>
      </c>
      <c r="C71" s="6" t="s">
        <v>317</v>
      </c>
      <c r="D71" s="6" t="s">
        <v>46</v>
      </c>
      <c r="E71" s="144">
        <f>SUM(C46)</f>
        <v>668356</v>
      </c>
      <c r="F71" s="144">
        <f>SUM(D46)</f>
        <v>0</v>
      </c>
      <c r="G71" s="144">
        <f>SUM(E71:F71)</f>
        <v>668356</v>
      </c>
    </row>
    <row r="72" spans="1:7" ht="15.75">
      <c r="A72" s="6">
        <v>2</v>
      </c>
      <c r="B72" s="7" t="s">
        <v>141</v>
      </c>
      <c r="C72" s="6"/>
      <c r="D72" s="6"/>
      <c r="E72" s="284"/>
      <c r="F72" s="284"/>
      <c r="G72" s="284"/>
    </row>
    <row r="73" spans="1:7" ht="75">
      <c r="A73" s="7"/>
      <c r="B73" s="27" t="s">
        <v>409</v>
      </c>
      <c r="C73" s="6" t="s">
        <v>181</v>
      </c>
      <c r="D73" s="6" t="s">
        <v>54</v>
      </c>
      <c r="E73" s="284">
        <v>10</v>
      </c>
      <c r="F73" s="284"/>
      <c r="G73" s="284">
        <f>SUM(E73:F73)</f>
        <v>10</v>
      </c>
    </row>
    <row r="74" spans="1:7" ht="15.75">
      <c r="A74" s="6">
        <v>3</v>
      </c>
      <c r="B74" s="27" t="s">
        <v>142</v>
      </c>
      <c r="C74" s="6"/>
      <c r="D74" s="6"/>
      <c r="E74" s="284"/>
      <c r="F74" s="284"/>
      <c r="G74" s="284"/>
    </row>
    <row r="75" spans="1:7" ht="73.5" customHeight="1">
      <c r="A75" s="6"/>
      <c r="B75" s="27" t="s">
        <v>408</v>
      </c>
      <c r="C75" s="6" t="s">
        <v>317</v>
      </c>
      <c r="D75" s="6" t="s">
        <v>54</v>
      </c>
      <c r="E75" s="144">
        <f>SUM(E71/12)</f>
        <v>55696.333333333336</v>
      </c>
      <c r="F75" s="144"/>
      <c r="G75" s="144">
        <f>SUM(E75:F75)</f>
        <v>55696.333333333336</v>
      </c>
    </row>
    <row r="76" spans="1:7" ht="15.75">
      <c r="A76" s="6">
        <v>4</v>
      </c>
      <c r="B76" s="7" t="s">
        <v>143</v>
      </c>
      <c r="C76" s="6"/>
      <c r="D76" s="6"/>
      <c r="E76" s="284"/>
      <c r="F76" s="284"/>
      <c r="G76" s="284"/>
    </row>
    <row r="77" spans="1:7" ht="63">
      <c r="A77" s="6"/>
      <c r="B77" s="7" t="s">
        <v>323</v>
      </c>
      <c r="C77" s="6" t="s">
        <v>55</v>
      </c>
      <c r="D77" s="6" t="s">
        <v>54</v>
      </c>
      <c r="E77" s="284">
        <v>100</v>
      </c>
      <c r="F77" s="284"/>
      <c r="G77" s="284">
        <f>SUM(E77:F77)</f>
        <v>100</v>
      </c>
    </row>
    <row r="78" spans="1:7" ht="15.75" customHeight="1">
      <c r="A78" s="284"/>
      <c r="B78" s="384" t="s">
        <v>407</v>
      </c>
      <c r="C78" s="384"/>
      <c r="D78" s="384"/>
      <c r="E78" s="384"/>
      <c r="F78" s="384"/>
      <c r="G78" s="384"/>
    </row>
    <row r="79" spans="1:7" ht="15.75">
      <c r="A79" s="6">
        <v>1</v>
      </c>
      <c r="B79" s="7" t="s">
        <v>140</v>
      </c>
      <c r="C79" s="6"/>
      <c r="D79" s="6"/>
      <c r="E79" s="284"/>
      <c r="F79" s="284"/>
      <c r="G79" s="284"/>
    </row>
    <row r="80" spans="1:7" ht="15.75">
      <c r="A80" s="6"/>
      <c r="B80" s="7" t="s">
        <v>42</v>
      </c>
      <c r="C80" s="6" t="s">
        <v>317</v>
      </c>
      <c r="D80" s="6" t="s">
        <v>46</v>
      </c>
      <c r="E80" s="144">
        <f>SUM(C47)</f>
        <v>0</v>
      </c>
      <c r="F80" s="144">
        <f>SUM(D47)</f>
        <v>2998382</v>
      </c>
      <c r="G80" s="144">
        <f>SUM(E80:F80)</f>
        <v>2998382</v>
      </c>
    </row>
    <row r="81" spans="1:7" ht="15.75">
      <c r="A81" s="6">
        <v>2</v>
      </c>
      <c r="B81" s="7" t="s">
        <v>141</v>
      </c>
      <c r="C81" s="6"/>
      <c r="D81" s="6"/>
      <c r="E81" s="284"/>
      <c r="F81" s="284"/>
      <c r="G81" s="284"/>
    </row>
    <row r="82" spans="1:7" ht="73.5" customHeight="1">
      <c r="A82" s="7"/>
      <c r="B82" s="27" t="s">
        <v>406</v>
      </c>
      <c r="C82" s="6" t="s">
        <v>181</v>
      </c>
      <c r="D82" s="6" t="s">
        <v>54</v>
      </c>
      <c r="E82" s="284"/>
      <c r="F82" s="284">
        <v>4</v>
      </c>
      <c r="G82" s="284">
        <f>SUM(E82:F82)</f>
        <v>4</v>
      </c>
    </row>
    <row r="83" spans="1:7" ht="15.75">
      <c r="A83" s="6">
        <v>3</v>
      </c>
      <c r="B83" s="27" t="s">
        <v>142</v>
      </c>
      <c r="C83" s="6"/>
      <c r="D83" s="6"/>
      <c r="E83" s="284"/>
      <c r="F83" s="284"/>
      <c r="G83" s="284"/>
    </row>
    <row r="84" spans="1:7" ht="73.5" customHeight="1">
      <c r="A84" s="6"/>
      <c r="B84" s="27" t="s">
        <v>405</v>
      </c>
      <c r="C84" s="6" t="s">
        <v>317</v>
      </c>
      <c r="D84" s="6" t="s">
        <v>54</v>
      </c>
      <c r="E84" s="144"/>
      <c r="F84" s="144">
        <f>SUM(F80/12)</f>
        <v>249865.16666666666</v>
      </c>
      <c r="G84" s="144">
        <f>SUM(E84:F84)</f>
        <v>249865.16666666666</v>
      </c>
    </row>
    <row r="85" spans="1:7" ht="15.75">
      <c r="A85" s="6">
        <v>4</v>
      </c>
      <c r="B85" s="7" t="s">
        <v>143</v>
      </c>
      <c r="C85" s="6"/>
      <c r="D85" s="6"/>
      <c r="E85" s="284"/>
      <c r="F85" s="284"/>
      <c r="G85" s="284"/>
    </row>
    <row r="86" spans="1:7" ht="63">
      <c r="A86" s="6"/>
      <c r="B86" s="7" t="s">
        <v>323</v>
      </c>
      <c r="C86" s="6" t="s">
        <v>55</v>
      </c>
      <c r="D86" s="6" t="s">
        <v>54</v>
      </c>
      <c r="E86" s="284"/>
      <c r="F86" s="284">
        <v>100</v>
      </c>
      <c r="G86" s="284">
        <f>SUM(E86:F86)</f>
        <v>100</v>
      </c>
    </row>
    <row r="87" spans="1:7" ht="15.75">
      <c r="A87" s="382" t="s">
        <v>57</v>
      </c>
      <c r="B87" s="382"/>
      <c r="C87" s="382"/>
      <c r="D87" s="146"/>
      <c r="E87" s="147"/>
      <c r="F87" s="383" t="s">
        <v>58</v>
      </c>
      <c r="G87" s="383"/>
    </row>
    <row r="88" spans="1:7" ht="15.75">
      <c r="A88" s="148"/>
      <c r="B88" s="285"/>
      <c r="D88" s="149" t="s">
        <v>144</v>
      </c>
      <c r="F88" s="380" t="s">
        <v>325</v>
      </c>
      <c r="G88" s="380"/>
    </row>
    <row r="89" spans="1:4" ht="15.75">
      <c r="A89" s="361" t="s">
        <v>145</v>
      </c>
      <c r="B89" s="361"/>
      <c r="C89" s="285"/>
      <c r="D89" s="285"/>
    </row>
    <row r="90" spans="1:4" ht="15.75">
      <c r="A90" s="142" t="s">
        <v>326</v>
      </c>
      <c r="B90" s="280"/>
      <c r="C90" s="285"/>
      <c r="D90" s="285"/>
    </row>
    <row r="91" spans="1:7" ht="15.75">
      <c r="A91" s="382" t="s">
        <v>327</v>
      </c>
      <c r="B91" s="382"/>
      <c r="C91" s="382"/>
      <c r="D91" s="146"/>
      <c r="E91" s="147"/>
      <c r="F91" s="383" t="s">
        <v>60</v>
      </c>
      <c r="G91" s="383"/>
    </row>
    <row r="92" spans="1:7" ht="15.75">
      <c r="A92" s="145"/>
      <c r="B92" s="285"/>
      <c r="C92" s="285"/>
      <c r="D92" s="149" t="s">
        <v>144</v>
      </c>
      <c r="F92" s="380" t="s">
        <v>325</v>
      </c>
      <c r="G92" s="380"/>
    </row>
    <row r="93" spans="1:2" ht="15">
      <c r="A93" s="381" t="s">
        <v>117</v>
      </c>
      <c r="B93" s="381"/>
    </row>
    <row r="94" ht="15">
      <c r="A94" s="150" t="s">
        <v>328</v>
      </c>
    </row>
  </sheetData>
  <sheetProtection/>
  <mergeCells count="49">
    <mergeCell ref="F88:G88"/>
    <mergeCell ref="A89:B89"/>
    <mergeCell ref="A91:C91"/>
    <mergeCell ref="F91:G91"/>
    <mergeCell ref="F92:G92"/>
    <mergeCell ref="A93:B93"/>
    <mergeCell ref="A55:B55"/>
    <mergeCell ref="B57:G57"/>
    <mergeCell ref="B60:G60"/>
    <mergeCell ref="B69:G69"/>
    <mergeCell ref="B78:G78"/>
    <mergeCell ref="A87:C87"/>
    <mergeCell ref="F87:G87"/>
    <mergeCell ref="B37:G37"/>
    <mergeCell ref="B38:G38"/>
    <mergeCell ref="B39:G39"/>
    <mergeCell ref="A48:B48"/>
    <mergeCell ref="A50:A51"/>
    <mergeCell ref="B50:G50"/>
    <mergeCell ref="B29:G29"/>
    <mergeCell ref="B30:G30"/>
    <mergeCell ref="B31:G31"/>
    <mergeCell ref="B34:G34"/>
    <mergeCell ref="B35:G35"/>
    <mergeCell ref="B36:G36"/>
    <mergeCell ref="B23:G23"/>
    <mergeCell ref="B24:G24"/>
    <mergeCell ref="B25:G25"/>
    <mergeCell ref="B26:G26"/>
    <mergeCell ref="B27:G27"/>
    <mergeCell ref="B28:G28"/>
    <mergeCell ref="E15:F15"/>
    <mergeCell ref="B18:G18"/>
    <mergeCell ref="B19:G19"/>
    <mergeCell ref="B20:G20"/>
    <mergeCell ref="B21:G21"/>
    <mergeCell ref="B22:G22"/>
    <mergeCell ref="A9:G9"/>
    <mergeCell ref="D10:F10"/>
    <mergeCell ref="D11:E11"/>
    <mergeCell ref="D12:F12"/>
    <mergeCell ref="D13:E13"/>
    <mergeCell ref="E14:F14"/>
    <mergeCell ref="E1:G2"/>
    <mergeCell ref="E4:G4"/>
    <mergeCell ref="E5:G5"/>
    <mergeCell ref="E6:G6"/>
    <mergeCell ref="E7:G7"/>
    <mergeCell ref="A8:G8"/>
  </mergeCells>
  <printOptions/>
  <pageMargins left="0.1968503937007874" right="0.1968503937007874" top="1.1811023622047245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2020-11-23T13:40:36Z</cp:lastPrinted>
  <dcterms:created xsi:type="dcterms:W3CDTF">2018-12-28T08:43:53Z</dcterms:created>
  <dcterms:modified xsi:type="dcterms:W3CDTF">2020-11-24T09:44:36Z</dcterms:modified>
  <cp:category/>
  <cp:version/>
  <cp:contentType/>
  <cp:contentStatus/>
</cp:coreProperties>
</file>