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595" activeTab="7"/>
  </bookViews>
  <sheets>
    <sheet name="7461-3 (2)" sheetId="1" r:id="rId1"/>
    <sheet name="7413-3(2)" sheetId="2" r:id="rId2"/>
    <sheet name="7330-3(2)" sheetId="3" r:id="rId3"/>
    <sheet name="6030-3 (2)" sheetId="4" r:id="rId4"/>
    <sheet name="6013-3(2)" sheetId="5" r:id="rId5"/>
    <sheet name="6011-3 (2)" sheetId="6" r:id="rId6"/>
    <sheet name="7370-3" sheetId="7" r:id="rId7"/>
    <sheet name="2152-3" sheetId="8" r:id="rId8"/>
  </sheets>
  <definedNames/>
  <calcPr fullCalcOnLoad="1"/>
</workbook>
</file>

<file path=xl/sharedStrings.xml><?xml version="1.0" encoding="utf-8"?>
<sst xmlns="http://schemas.openxmlformats.org/spreadsheetml/2006/main" count="1492" uniqueCount="365">
  <si>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</si>
  <si>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</si>
  <si>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</si>
  <si>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</si>
  <si>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</si>
  <si>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</si>
  <si>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</si>
  <si>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</si>
  <si>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</si>
  <si>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</si>
  <si>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</si>
  <si>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</si>
  <si>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</si>
  <si>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</si>
  <si>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</si>
  <si>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</si>
  <si>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</si>
  <si>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</si>
  <si>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</si>
  <si>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</si>
  <si>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</si>
  <si>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</si>
  <si>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</si>
  <si>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</si>
  <si>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</si>
  <si>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</si>
  <si>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</si>
  <si>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</si>
  <si>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</si>
  <si>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</si>
  <si>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</si>
  <si>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</si>
  <si>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</si>
  <si>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</si>
  <si>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</si>
  <si>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</si>
  <si>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</si>
  <si>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</si>
  <si>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</si>
  <si>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</si>
  <si>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</si>
  <si>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(код за ЄДРПОУ)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</si>
  <si>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</si>
  <si>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</si>
  <si>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</si>
  <si>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</si>
  <si>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</si>
  <si>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</si>
  <si>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Виконавчий комітет Лиманської міської ради</t>
  </si>
  <si>
    <t>Фінансове управління Лиманської міської ради</t>
  </si>
  <si>
    <t>бюджетної програми місцевого бюджету на 2020 рік</t>
  </si>
  <si>
    <t>Обсяг бюджетних призначень / бюджетних асигнувань -</t>
  </si>
  <si>
    <t>гривень,у тому числі</t>
  </si>
  <si>
    <t>загального фонду</t>
  </si>
  <si>
    <t>гривень,</t>
  </si>
  <si>
    <t>та спеціального фонду -</t>
  </si>
  <si>
    <t>гривень.</t>
  </si>
  <si>
    <t xml:space="preserve">Конституція України (зі змінами та доповненнями); </t>
  </si>
  <si>
    <t>Бюджетний кодекс України від 08.07.2010 № 2456-4 (зі змінами та доповненнями);</t>
  </si>
  <si>
    <t xml:space="preserve">Наказ Міністерства Фінансів України від 26.08.2014 № 836 "Про  деякі питання  запровадження програмно-цільового методу складання та використання місцевих бюджетів" зі змінами; </t>
  </si>
  <si>
    <t>Підстави для виконання бюджетної програми:</t>
  </si>
  <si>
    <t>Закон України "Про Державний бюджет України на 2020 рік" (зі змінами та доповненнями);</t>
  </si>
  <si>
    <t>Програма економічного і соціального розвитку Лиманської об'єднаної територіальної громади на 2020 рік</t>
  </si>
  <si>
    <t>обсяги видатків</t>
  </si>
  <si>
    <t>кошторис</t>
  </si>
  <si>
    <t>прогнозований відсоток виконання завдання даної програми</t>
  </si>
  <si>
    <t>%</t>
  </si>
  <si>
    <t>осіб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</si>
  <si>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</si>
  <si>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0216011</t>
  </si>
  <si>
    <t>0610</t>
  </si>
  <si>
    <t>Експлуатація та технічне обслуговування житлового фонду</t>
  </si>
  <si>
    <t>Міський голова</t>
  </si>
  <si>
    <t>Цимідан П.Ф.</t>
  </si>
  <si>
    <t>Начальник фінансового управління</t>
  </si>
  <si>
    <t>Пилипенко Т.В.</t>
  </si>
  <si>
    <t>(дата погодження)</t>
  </si>
  <si>
    <t>розрахунок</t>
  </si>
  <si>
    <t>згідно запланованих видатків</t>
  </si>
  <si>
    <t>__________________________ № ________________________</t>
  </si>
  <si>
    <t xml:space="preserve">забезпечення раціонального використання наявних ресурсів та сталого розвитку житлово-комунального господарства населених пунктів; </t>
  </si>
  <si>
    <t xml:space="preserve">створення та підтримання конкурентного середовища при виробленні та наданні житлово-комунальних послуг, забезпечення контролю у сфері діяльності природних монополій; </t>
  </si>
  <si>
    <t>забезпечення функціонування підприємств, установ та організацій, що виробляють, виконують та/або надають житлово-комунальні послуги, на умовах самофінансування, досягнення рівня економічно обґрунтованих витрат на виробництво таких послуг;</t>
  </si>
  <si>
    <t>регулювання цін/тарифів на житлово-комунальні послуги у випадках, визначених законом, з урахуванням досягнутого рівня соціально-економічного розвитку, природних особливостей відповідного регіону та технічних можливостей;</t>
  </si>
  <si>
    <t xml:space="preserve">забезпечення рівних можливостей доступу до отримання мінімальних норм житлово-комунальних послуг для споживачів незалежно від соціального, майнового стану, віку споживача, місцезнаходження та форми власності юридичних осіб тощо; дотримання встановлених стандартів, нормативів, норм, порядків і правил щодо кількості та якості житлово-комунальних послуг. </t>
  </si>
  <si>
    <t>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</si>
  <si>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Утримання, поточний та капітальний ремонт житлового фонду</t>
  </si>
  <si>
    <t>кількість об'єктів в яких планується проведення ремонту житлового фонду</t>
  </si>
  <si>
    <t>одиниць</t>
  </si>
  <si>
    <t>середня вартість проведення ремонту житлового фонду</t>
  </si>
  <si>
    <t>0216013</t>
  </si>
  <si>
    <t>0620</t>
  </si>
  <si>
    <t>Забезпечення діяльності водопровідно-каналізаційного господарства</t>
  </si>
  <si>
    <t xml:space="preserve">розвиток та реконструкція систем водопровідно-каналізаційної мережі; </t>
  </si>
  <si>
    <t>реалізація першочергових заходів щодо реконструкції і модернізації водопровідно-каналізаційних систем;</t>
  </si>
  <si>
    <t xml:space="preserve">запобігання виникненню аварійних ситуацій на водопровідно-каналізаційних об'єктах; </t>
  </si>
  <si>
    <t>підвищення безпеки експлуатації головних каналізаційних станцій.</t>
  </si>
  <si>
    <t>Підвищення експлуатаційних властивостей водопровідно-каналізаційного господарства і утримання його у належному стані, забезпечення його надійності та безпечної експлуатації, покращення умов проживання мешканців міста</t>
  </si>
  <si>
    <t>Утримання та поточний ремонт водопровідно-каналізаційного господарства</t>
  </si>
  <si>
    <t>Утримання та поточний ремонт мереж водопостачання та каналізації міста, сіл та селищ Лиманської ОТГ</t>
  </si>
  <si>
    <t>метраж водопровідних мереж міста, сіл та селищ Лиманської ОТГ</t>
  </si>
  <si>
    <t>середньомісячна вартість утримання та поточного ремонту водопровідних мереж та каналізації міста, сіл та селищ Лиманської ОТГ</t>
  </si>
  <si>
    <t>0216030</t>
  </si>
  <si>
    <t>Організація благоустрою населених пунктів</t>
  </si>
  <si>
    <t>розроблення і здійснення ефективних і комплексних  заходів з  утримання  територій  населених  пунктів у належному стані,  їх санітарного очищення, збереження об'єктів загального користування, а також природних ландшафтів, інших природних комплексів і об'єктів;</t>
  </si>
  <si>
    <t>організація належного утримання та раціонального використання територій, будівель, інженерних споруд та об'єктів рекреаційного, природоохоронного, оздоровчого, історико-культурного та іншого призначення;</t>
  </si>
  <si>
    <t>вирівнювання соціально-економічного розвитку регіонів, забезпечення єдиних життєвих стандартів для всіх громадян держави, реалізація конкретних заходів, спрямованих на стабілізацію рівня життя всіх верств населення з поступовим підвищенням рівня добробуту.</t>
  </si>
  <si>
    <t>Облаштування, забезпечення та утримання в належному стані об'єктів благоустрою міста, сіл, селищ Лиманської ОТГ</t>
  </si>
  <si>
    <t>Проведення поточного ремонту об'єктів благоустрою міста, сіл, селищ Лиманської ОТГ</t>
  </si>
  <si>
    <t>Проведення капітального ремонту об'єктів благоустрою міста, сіл, селищ Лиманської ОТГ</t>
  </si>
  <si>
    <t>створення умов для реалізації прав та виконання обов'язків суб'єктами у сфері благоустрою населених пунктів;</t>
  </si>
  <si>
    <t>Підвищення рівня благоустрою міста, сіл та селищ Лиманської ОТГ</t>
  </si>
  <si>
    <t>Утримання об'єктів благоустрою</t>
  </si>
  <si>
    <t>Поточний ремонт об'єктів благоустрою</t>
  </si>
  <si>
    <t>Капітальний ремонт об'єктів благоустрою</t>
  </si>
  <si>
    <t>Завдання 1. Утримання об'єктів благоустрою</t>
  </si>
  <si>
    <t>Завдання 2. Поточний ремонт об'єктів благоустрою</t>
  </si>
  <si>
    <t>Завдання 3. Капітальний ремонт об'єктів благоустрою</t>
  </si>
  <si>
    <t>запланована кількість груп щодо утримання об'єктів благоустрою міста, сіл, селищ</t>
  </si>
  <si>
    <t>запланована кількість груп щодо проведення поточного ремонту об'єктів благоустрою міста, сіл, селищ</t>
  </si>
  <si>
    <t>запланована кількість груп щодо проведення капітального ремонту об'єктів благоустрою міста, сіл, селищ</t>
  </si>
  <si>
    <t>середньомісячні витрати на проведення поточного ремонту об'єктів благоустрою міста, сіл, селищ</t>
  </si>
  <si>
    <t>середньомісячні витрати на облаштування, забезпечення та утримання в належному стані об'єктів благоустрою міста, сіл, селищ</t>
  </si>
  <si>
    <t>середньомісячні витрати на проведення капітального ремонту об'єктів благоустрою міста, сіл, селищ</t>
  </si>
  <si>
    <t>0217461</t>
  </si>
  <si>
    <t>0456</t>
  </si>
  <si>
    <t>Утримання та розвиток автомобільних доріг та дорожньої інфраструктури</t>
  </si>
  <si>
    <t>Експлуатаційне утримання автомобільних доріг за принципом забезпечення їх експлуатаційного стану відповідно до нормативно-правових актів, норм та стандартів.</t>
  </si>
  <si>
    <t>Покращення стану інфраструктури автомобільних доріг</t>
  </si>
  <si>
    <t xml:space="preserve">Капітальний, поточний ремонт, грейдерування доріг по місту, селам та селищам </t>
  </si>
  <si>
    <t>Оплата за інвентаризацію та виготовлення технічних паспортів доріг комунальної власності Лиманської об’єднаної територіальної громади</t>
  </si>
  <si>
    <t xml:space="preserve">Завдання 1. Капітальний, поточний ремонт, грейдерування доріг по місту, селам та селищам </t>
  </si>
  <si>
    <t>Завдання 2. Оплата за інвентаризацію та виготовлення технічних паспортів доріг комунальної власності Лиманської об’єднаної територіальної громади</t>
  </si>
  <si>
    <t>площа вулично-дорожньої мережі, на яких планується провести ремонт</t>
  </si>
  <si>
    <t>середня вартість одного кв.м. вулично-дорожньої мережі, на якому планується провести ремонт</t>
  </si>
  <si>
    <t>кількість технічних паспортів</t>
  </si>
  <si>
    <t>середня вартість одного технічного паспорту</t>
  </si>
  <si>
    <r>
      <t>м</t>
    </r>
    <r>
      <rPr>
        <sz val="12"/>
        <color indexed="8"/>
        <rFont val="Calibri"/>
        <family val="2"/>
      </rPr>
      <t>²</t>
    </r>
  </si>
  <si>
    <t xml:space="preserve">Розпорядження міського голови </t>
  </si>
  <si>
    <t>Розпорядження міського голови</t>
  </si>
  <si>
    <t xml:space="preserve">1. </t>
  </si>
  <si>
    <t xml:space="preserve">2. </t>
  </si>
  <si>
    <t>05501000000</t>
  </si>
  <si>
    <t>0550100000</t>
  </si>
  <si>
    <t>0200000</t>
  </si>
  <si>
    <t>0210000</t>
  </si>
  <si>
    <t>0217330</t>
  </si>
  <si>
    <t>0443</t>
  </si>
  <si>
    <t>Будівництво інших об’єктів комунальної власності</t>
  </si>
  <si>
    <t>Задоволення різнопланових потреб населення, розвиток регіону та інфраструктури, забезпечення доступності різнопланових життєвих благ населення, підвищення рівня та якості життя населення.</t>
  </si>
  <si>
    <t>Поліпшення соціальної інфраструктури міста.</t>
  </si>
  <si>
    <t>Реконструкція дитячого майданчика, прилеглої території до будівлі Центра культури та дозвілля ім.Горького, частини тротуарів та дороги по вулиці Незалежності під площу Незалежності в місті Лиман</t>
  </si>
  <si>
    <t>Завдання 1.Реконструкція дитячого майданчика, прилеглої території до будівлі Центра культури та дозвілля ім.Горького, частини тротуарів та дороги по вулиці Незалежності під площу Незалежності в місті Лиман</t>
  </si>
  <si>
    <t>площа території, яка буде використана під площу Незалежності міста Лиман</t>
  </si>
  <si>
    <t>Середня вартість 1 м² площі Незалежності</t>
  </si>
  <si>
    <t>Програма економічного і соціального розвитку Лиманської об'єднаної територіальної громади на 2020 рік зі змінами</t>
  </si>
  <si>
    <t>Рішення міської ради від 19.12.2019 № 7/73-4518 "Про бюджет Лиманської об'єднаної територіальної громади на 2020 рік" зі змінами від 27.03.2020 №7/77-5370;</t>
  </si>
  <si>
    <t>Рішення міської ради від 19.12.2019 № 7/73-4517 "Про затвердження Програми економічного і соціального розвитку Лиманської об'єднаної територіальної громади на 2020 рік" зі змінами від 27.03.2020 №7/77-5369.</t>
  </si>
  <si>
    <t>Рішення міської ради від 19.12.2019 №7/73-4473 "Про затвердження Програми реформування, розвитку житлово-комунального господарства та благоустрою території Лиманської об'єднаної територіальної громади на 2020 рік" зі змінами від 27.03.2020 №7/77-5367.</t>
  </si>
  <si>
    <t>Улаштування електричних мереж в межах адміністративної будівлі Лиманської міської ради за адресою м. Лиман вул. Привокзальна,9</t>
  </si>
  <si>
    <t>Корегування проектно-кошторисної документації по об'єкту  "Будівництво електромереж до промислового майданчика Індустріального парку "Лиманський"</t>
  </si>
  <si>
    <t>Корегування проектно-кошторисної документації по об'єкту  "Будівництво водопровідної мережі до промислового майданчика Індустріального парку "Лиманський"</t>
  </si>
  <si>
    <t>Корегування проектно-кошторисної документації по об'єкту  "Будівництво газопроводу середнього тиску до промислового майданчика Індустріального парку "Лиманський"</t>
  </si>
  <si>
    <t xml:space="preserve">Капітальний ремонт адміністративних будівель </t>
  </si>
  <si>
    <t>Програма розвитку місцевого самоврядування Лиманської об'єднаної територіальної громади на 2020рік  від 19.12.2019р № 7/73-4508</t>
  </si>
  <si>
    <t>Завдання 2.Улаштування електричних мереж в межах адміністративної будівлі Лиманської міської ради за адресою м. Лиман вул. Привокзальна,9</t>
  </si>
  <si>
    <t>робочий проект</t>
  </si>
  <si>
    <t>Середня вартість проекту</t>
  </si>
  <si>
    <t>Завдання 3.Корегування проектно-кошторисної документації по об'єкту  "Будівництво електромереж до промислового майданчика Індустріального парку "Лиманський"</t>
  </si>
  <si>
    <t>кількість ПКД на коригування</t>
  </si>
  <si>
    <t>Середня вартість ПКД</t>
  </si>
  <si>
    <t xml:space="preserve">Завдання 6. Капітальний ремонт адміністративних будівель </t>
  </si>
  <si>
    <t xml:space="preserve"> затрат всього, в т.ч.: </t>
  </si>
  <si>
    <t>грн.</t>
  </si>
  <si>
    <t>кошторис, зміни до кошторису</t>
  </si>
  <si>
    <t>обсяг видатків на  капітальний ремонт даху адміністративної будівлі Лиманської міської ради за адресою: с.Рубці, вул.Центральна, 18</t>
  </si>
  <si>
    <t>обсяг видатків на виготовлення ПКД по об'єкту  "Капітальний ремонт адміністративної будівлі Лиманської міської ради за адресою: смт Зарічне,площа ім. Гагаріна Ю., 1А"</t>
  </si>
  <si>
    <t>обсяг видатків на виготовлення ПКД по об'єкту  "Капітальний ремонт адміністративної будівлі Лиманської міської ради за адресою: с.Терни, вул.Центральна, 3а"</t>
  </si>
  <si>
    <t xml:space="preserve"> продукту</t>
  </si>
  <si>
    <t xml:space="preserve">кількість об'єктів, що планується відремонтувати </t>
  </si>
  <si>
    <t>од.</t>
  </si>
  <si>
    <t>облікові дані</t>
  </si>
  <si>
    <t>кількість проектно-кошторисних документацій, що планується виготовити смт Зарічне, площа ім. Гагаріна Ю., 1А"</t>
  </si>
  <si>
    <t>кількість проектно-кошторисних документацій, що планується виготовити  с.Терни, вул.Центральна, 3а"</t>
  </si>
  <si>
    <t>середня вартість ремонту одного об'єкта</t>
  </si>
  <si>
    <t>середня вартість виготовлення  проектно-кошторисної документації смт Зарічне, площа ім. Гагаріна Ю., 1А"</t>
  </si>
  <si>
    <t>середня вартість виготовлення  проектно-кошторисної документації  с.Терни, вул.Центральна, 3а"</t>
  </si>
  <si>
    <t xml:space="preserve">Відсоток забезпечення </t>
  </si>
  <si>
    <t>(ініціали і прізвище)</t>
  </si>
  <si>
    <t>Начальник фінансового управління/</t>
  </si>
  <si>
    <t>заступник начальника</t>
  </si>
  <si>
    <t>Дата погодження</t>
  </si>
  <si>
    <t>М.П.</t>
  </si>
  <si>
    <t>______________ № ________________</t>
  </si>
  <si>
    <t>Завдання 5. Корегування проектно-кошторисної документації по об'єкту  "Будівництво газопроводу середнього тиску до промислового майданчика Індустріального парку "Лиманський"</t>
  </si>
  <si>
    <t>Завдання 4. Корегування проектно-кошторисної документації по об'єкту  "Будівництво водопровідної мережі до промислового майданчика Індустріального парку "Лиманський"</t>
  </si>
  <si>
    <t>ЗАТВЕРДЖЕНО                                                                                                  Наказ Міністерства фінансів України 26 серпня 2014 року N 836                                                         (у редакції наказу Міністерства фінансів України від 29 грудня 2018 року N 1209)</t>
  </si>
  <si>
    <t>________________________№_______________________</t>
  </si>
  <si>
    <t>0217413</t>
  </si>
  <si>
    <t>7413</t>
  </si>
  <si>
    <t>0451</t>
  </si>
  <si>
    <t>"Інші заходи у сфері автотранспорту"</t>
  </si>
  <si>
    <t>Обсяг бюджетних призначень/бюджетних асигнувань-</t>
  </si>
  <si>
    <t>гривень, у тому числі загального фонду-</t>
  </si>
  <si>
    <t>гривень та спеціального фонду-</t>
  </si>
  <si>
    <t xml:space="preserve">Підстави для виконання бюджетної програми: </t>
  </si>
  <si>
    <t>Конституція України (зі змінами та доповненнями)</t>
  </si>
  <si>
    <t>Бюджетний кодекс України  від 08.07.2010 № 2456-4 зі змінами</t>
  </si>
  <si>
    <t>Закон України "Про Державний бюджет України на 2020рік"</t>
  </si>
  <si>
    <t>Наказ Мінестерства фінансів України від 26.08.2014 № 836 "Про  деякі питання  запровадження програмно-цільового методу складання та використання місцевих бюджетів" (у редакції наказу Міністерства фінансів Ураїни від 29.12.2018 № 1209)</t>
  </si>
  <si>
    <t>Покращення умов утримання службового автотранспорту, надання послуг з перевезення пасажирів, забезпечення належної та безперебійної роботи автомобільного транспорту на міському маршруті</t>
  </si>
  <si>
    <r>
      <t xml:space="preserve">Мета бюджетної програми:   </t>
    </r>
    <r>
      <rPr>
        <u val="single"/>
        <sz val="12"/>
        <color indexed="8"/>
        <rFont val="Times New Roman"/>
        <family val="1"/>
      </rPr>
      <t>Покращення умов утримання службового автотранспорту, надання послуг з перевезення пасажирів.</t>
    </r>
  </si>
  <si>
    <t>Завдання бюджетної програми:</t>
  </si>
  <si>
    <t>Завдання 1. Розробка паспортів автобусних маршрутів</t>
  </si>
  <si>
    <t>Завдання 1. Проведення нормативної грошової оцінки земель населених пунктів</t>
  </si>
  <si>
    <t>Розробка паспортів автобусних маршрутів</t>
  </si>
  <si>
    <t>Обсяги видатків</t>
  </si>
  <si>
    <t xml:space="preserve"> </t>
  </si>
  <si>
    <t>Кількість паспортів автобусних маршрутів</t>
  </si>
  <si>
    <t>Середня вартість паспорта автобусного маршруту</t>
  </si>
  <si>
    <t>Прогнозований відсоток виконання данного завдання затвердженої програми</t>
  </si>
  <si>
    <t>Фінансова підтримка КП «Лиманська СЄЗ» (компенсація збитків за міські перевезення, відшкодування заробітної плати водіям та нарахування на заробітну плату за період простою за період карантину)</t>
  </si>
  <si>
    <t>Завдання 2.Фінансова підтримка КП «Лиманська СЄЗ» (компенсація збитків за міські перевезення, відшкодування заробітної плати водіям та нарахування на заробітну плату за період простою за період карантину)</t>
  </si>
  <si>
    <t>Програма економічного і соціального розвитку Лиманської об'єднаної територіальної громади на 2020 рік (розділ 2.6 "Дорожньо-транспортний комплекс")</t>
  </si>
  <si>
    <t>Програма економічного і соціального розвитку Лиманської об'єднаної територіальної громади на 2020 рік  зі змінами (2.30. "Інші заходи у сфері автотранспорту")</t>
  </si>
  <si>
    <t>Кількість водіїв на простої</t>
  </si>
  <si>
    <t xml:space="preserve">Кількість діб карантину </t>
  </si>
  <si>
    <t>діб</t>
  </si>
  <si>
    <t>Середня заробітна плата одного водія на простої за одну добу</t>
  </si>
  <si>
    <t>ЗАТВЕРДЖЕНО                                                                                    Наказ Міністерства фінансів України 26 серпня 2014 року N 836           (у редакції наказу Міністерства фінансів України від 29 грудня 2018 року N 1209)</t>
  </si>
  <si>
    <t xml:space="preserve">Розпорядження міського голови  </t>
  </si>
  <si>
    <t>0217370</t>
  </si>
  <si>
    <t>7370</t>
  </si>
  <si>
    <t>0490</t>
  </si>
  <si>
    <t>"Реалізація інших заходів соціально-економічного розвитку територій"</t>
  </si>
  <si>
    <t>Бюджетний кодекс України  від 08.07.2010 № 2456-4 (зі змінами)</t>
  </si>
  <si>
    <t>Закон України "Про Державний бюджет України на 2020рік" зі змінами</t>
  </si>
  <si>
    <t>Наказ Міністерства фінансів України від 26.08.2014 № 836 "Про  деякі питання  запровадження програмно-цільового методу складання та використання місцевих бюджетів" (у редакції наказу Міністерства фінансів України від 29.12.2018 № 1209)</t>
  </si>
  <si>
    <t>Рішення міської ради від 19.12.2019р. № 7/73-4518 "Про бюджет Лиманської об'єднаної територіальної громади на 2020рік" зі змінами</t>
  </si>
  <si>
    <t>Рішення міської ради від 19.12.2019 № 7/73- 4517 "Про затвердження Програми економічного і соціального розвитку Лиманської об'єднаної територіальної громади на 2020 рік "   зі змінами</t>
  </si>
  <si>
    <t>Реалізація конкретних заходів, спрямованих на стабілізацію рівня життя всіх верств населення з поступовим підвищенням рівня добробуту</t>
  </si>
  <si>
    <t>Мета бюджетної програми:   оплата навчання студентів з метою забезпечення населення міста та району кваліфікованим лікарським персоналом, збереження здоров’я населення.</t>
  </si>
  <si>
    <t>Завдання 1. Навчання студентів в вищих навчальних закладах</t>
  </si>
  <si>
    <t>Завдання 2. Громадський бюджет</t>
  </si>
  <si>
    <t>Навчання студентів в вищих навчальних закладах</t>
  </si>
  <si>
    <t>Громадський бюджет</t>
  </si>
  <si>
    <t>Програми економічного і соціального розвитку Лиманської об'єднаної територіальної громади на 2020 рік (розділ 2.20 "Охорона здоров'я")</t>
  </si>
  <si>
    <t>Програма "Громадський бюджет Лиманської ОТГ на 2017-2020роки"</t>
  </si>
  <si>
    <t>затрати</t>
  </si>
  <si>
    <t>-</t>
  </si>
  <si>
    <t>продукт</t>
  </si>
  <si>
    <t>Кількість студентів, які навчаються за рахунок місцевого бюджету, в т.ч.:</t>
  </si>
  <si>
    <t>рішення сесії</t>
  </si>
  <si>
    <t>чоловіки</t>
  </si>
  <si>
    <t>жінки</t>
  </si>
  <si>
    <t>ефективність</t>
  </si>
  <si>
    <t>Середня вартість на навчання одного студента на рік</t>
  </si>
  <si>
    <t>якість</t>
  </si>
  <si>
    <t xml:space="preserve">П.Ф.Цимідан </t>
  </si>
  <si>
    <t xml:space="preserve">Т.В.Пилипенко </t>
  </si>
  <si>
    <t>ЗАТВЕРДЖЕНО                                                                                                                  Наказ Міністерства фінансів України 26 серпня 2014 року N 836                                                         (у редакції наказу Міністерства фінансів України від 29 грудня 2018 року N 1209)</t>
  </si>
  <si>
    <t xml:space="preserve">Розпорядження міського голови №        від </t>
  </si>
  <si>
    <t>0212152</t>
  </si>
  <si>
    <t>2152</t>
  </si>
  <si>
    <t>0763</t>
  </si>
  <si>
    <t>Інші програми та заходи у сфері охорони здоров'я</t>
  </si>
  <si>
    <t xml:space="preserve">Закон України "Про Державний бюджет України на 2020рік" </t>
  </si>
  <si>
    <t>Постанова Кабінету Міністрів  України від 28.02.2002 року №228 "Про затвердження Порядку складання, розгляду, затвердження та основних вимог до виконання кошторисів бюджетних установ"</t>
  </si>
  <si>
    <t>Рішення міської ради від 19.12.2019р. № 7/73- 4517 "Про затвердження Програми економічного і соціального розвитку Лиманської об'єднаної територіальної громади на 2020 рік"  зі змінами</t>
  </si>
  <si>
    <t>Рішення міської ради від 19.12.2019р. №7/73-4509 "Про затвердження комплексної Програми утримання закладів первинного та вторинного рівня надання медичної допомоги  на 2020-2022 роки"  зі змінами</t>
  </si>
  <si>
    <t>№ з/п</t>
  </si>
  <si>
    <t>Підвищення якості та ефективності надання медичної допомоги, збереження та зміцнення здоров'я населення, зростання тривалості життя та зниження рівня захворюваності, інвалідності і смертності</t>
  </si>
  <si>
    <t>Забезпечення населення доступною, своєчасною, якісною та ефективною первинною медичною допомогою</t>
  </si>
  <si>
    <t>Вжиття заходів з профілактики захворювань населення та підтримки громадського здоров'я, забезпечення керованості та безперервності медичної допомоги</t>
  </si>
  <si>
    <r>
      <t xml:space="preserve">Мета бюджетної програми:   </t>
    </r>
    <r>
      <rPr>
        <u val="single"/>
        <sz val="12"/>
        <color indexed="8"/>
        <rFont val="Times New Roman"/>
        <family val="1"/>
      </rPr>
      <t>Зміцнення та поліпшення здоров’я населення шляхом забезпечення потреб населення у первинній медичній допомозі</t>
    </r>
  </si>
  <si>
    <t>Завдання 1. Забезпечення профілактики захворювань населення та підтримки громадського здоров'я за місцем проживання (перебування)</t>
  </si>
  <si>
    <t xml:space="preserve">Завдання 2. Зміцнення матеріально-технічної бази </t>
  </si>
  <si>
    <t>Завдання 3 Проведення інвентаризації об'єктів майна комунальної власності КНП "Лиманська ЦРЛ" за адресою м. Лиман вул. Незалежності,64</t>
  </si>
  <si>
    <t>Завдання 4. Забезпечення противоепідемічних заходів</t>
  </si>
  <si>
    <t>Забезпечення профілактики захворювань населення та підтримки громадського здоров'я за місцем проживання (перебування)</t>
  </si>
  <si>
    <t xml:space="preserve">Зміцнення матеріально-технічної бази </t>
  </si>
  <si>
    <t>Проведення інвентаризації об'єктів майна комунальної власності КНП "Лиманська ЦРЛ" за адресою м. Лиман вул. Незалежності,64</t>
  </si>
  <si>
    <t>Забезпечення противоепідемічних заходів</t>
  </si>
  <si>
    <t>Комплексна програма утримання закладів первинного та вторинного рівня надання медичної допомоги на 2020-2022роки (рішення від 19.12.2019р.  №7/73-4509) зі змінами</t>
  </si>
  <si>
    <t>обсяг видатків на виконання заходів програми, в т.ч.:</t>
  </si>
  <si>
    <t>кошторис,зміни до кошторису</t>
  </si>
  <si>
    <t>придбання комплексної системи захисту інформації, мережевого обладнання для підключення до серверу департаменту охорони здоров'я</t>
  </si>
  <si>
    <t>забезпечення хворих на ВІЛ-інфекцію і СНІД  та профілактика ВІЛ-інфекції</t>
  </si>
  <si>
    <t>забезпечення хворих на туберкульоз та профілактика захворювання</t>
  </si>
  <si>
    <t>забезпечення хворих на цукровий та нецукровий діабет</t>
  </si>
  <si>
    <t>забезпечення хворих на вірусний гепатит С,В</t>
  </si>
  <si>
    <t>забезпечення населення області медичними імунобіологічними препаратами проти вакцинокерованих інфекцій (сказу, правцю, ботулізму, туляремії тощо)</t>
  </si>
  <si>
    <t>забезпечення пільгової категорії населення</t>
  </si>
  <si>
    <t xml:space="preserve">забезпечення ветеранів ВОВ стаціонарною допомогою                                                      </t>
  </si>
  <si>
    <t>забезпечення хворих на гемофілію факторами згортання крові для надання екстреної медичної допомоги</t>
  </si>
  <si>
    <t xml:space="preserve">забезпечення жінок фертільного віку та вагітних </t>
  </si>
  <si>
    <t>безкоштовне харчування дітей малозабезпечених сімей</t>
  </si>
  <si>
    <t>забезпечення хворих на орфанні захворювання</t>
  </si>
  <si>
    <t>кількість комплексних систем захисту інформації, що планується підключити</t>
  </si>
  <si>
    <t>кількість осіб, що планується обстежити на ВІЛ-інфекції/СНІДу, в т.ч.:</t>
  </si>
  <si>
    <t>Статистична звітність</t>
  </si>
  <si>
    <t>чоловіків</t>
  </si>
  <si>
    <t>жінок</t>
  </si>
  <si>
    <t>кількість осіб, що підлягають туберкулінодіагностиці, в т.ч.:</t>
  </si>
  <si>
    <t>хлопчики</t>
  </si>
  <si>
    <t>дівчата</t>
  </si>
  <si>
    <t>кількість хворих на цукровий та нецукровий діабет, в т.ч.:</t>
  </si>
  <si>
    <t>кількість осіб, що планується обстежити на вірусні гепатити, в т.ч.:</t>
  </si>
  <si>
    <t>кількість осіб, що планується забезпечити медичними імунобіологічними препаратами проти вакцинокерованих інфекцій (сказу, правцю, ботулізму, туляремії тощо), в т.ч.:</t>
  </si>
  <si>
    <t>кількість хворих пільгової категорій, що заплановано забезпечити безоплатним та пільговим відпуском медикаментів, в т.ч.:</t>
  </si>
  <si>
    <t>кількість ветеранів ВОВ, в т.ч.:</t>
  </si>
  <si>
    <t>кількість хворих на гемофілію, в т.ч.:</t>
  </si>
  <si>
    <t>кількість жінок фертільного віку та вагітних, в т.ч.:</t>
  </si>
  <si>
    <t xml:space="preserve">кількість дітей малозабезпечених сімей, що планується забезпечити безоплатним харчуванням, в т.ч.: </t>
  </si>
  <si>
    <t>кількість хворих на орфанні захворювання, що планується забезпечити лікарськими засобами за рахунок пільгових рецептів та спеціальними продуктами лікувального харчування, в т.ч.:</t>
  </si>
  <si>
    <t>середні витрати на придбання комплексної системи захисту інформації, мережевого обладнання для підключення до серверу департаменту охорони здоров'я</t>
  </si>
  <si>
    <t>Розрахунок</t>
  </si>
  <si>
    <t>середні витрати  на одну особу:</t>
  </si>
  <si>
    <t>на обстеження  на ВІЛ-інфекцію і СНІД</t>
  </si>
  <si>
    <t>на обстеження на туберкульоз</t>
  </si>
  <si>
    <t>на обстеження на цукровий та нецукровий діабет</t>
  </si>
  <si>
    <t>на обстеження на вірусний гепатит С, В</t>
  </si>
  <si>
    <t>на забезпечення імунобіологічними препаратами проти вакцинокерованих інфекцій</t>
  </si>
  <si>
    <t>на забезпечення пільгового відпуску лікарських засобів за рецептами лікарів</t>
  </si>
  <si>
    <t>ветеранів ВОВ</t>
  </si>
  <si>
    <t>на обстеження на гемофілію</t>
  </si>
  <si>
    <t>на обстеження на ТОRCH-інфекції</t>
  </si>
  <si>
    <t>на забезпечення безкоштовним харчуванням (дітей малозабезпечених сімей)</t>
  </si>
  <si>
    <t>на забезпечення хворих на орфанні захворювання</t>
  </si>
  <si>
    <t xml:space="preserve">рівень забезпечення потреби у коштах </t>
  </si>
  <si>
    <t>зменшення кількості штучного переривання вагітності</t>
  </si>
  <si>
    <t>Внутрішній облік</t>
  </si>
  <si>
    <t xml:space="preserve">вчасне виявлення туберкульозу </t>
  </si>
  <si>
    <t>Завдання 2. Зміцнення матеріально-технічної бази</t>
  </si>
  <si>
    <t>Затрат  всього, в т.ч.:</t>
  </si>
  <si>
    <t>на придбання медичного обладнання</t>
  </si>
  <si>
    <t>на придбання офісних та медичних меблів</t>
  </si>
  <si>
    <t>забезпечення вогнезахисту дерев'яними елементами горищ, що планується обробити засобами вогнезахисту</t>
  </si>
  <si>
    <t>виготовлення технічних паспортів будівель, що планується виготовити</t>
  </si>
  <si>
    <t>Продукту</t>
  </si>
  <si>
    <t>Кількість одиниць медичного обладнання, що планується придбати</t>
  </si>
  <si>
    <t>кількість офісних меблів,що планується придбати</t>
  </si>
  <si>
    <t>Кількість амбулаторій з дерев'яними елементами горищ,що планується обробити засобами вогнезахисту</t>
  </si>
  <si>
    <t>Кількість технічних паспортів будівель, що планується виготовити</t>
  </si>
  <si>
    <t>Ефективності</t>
  </si>
  <si>
    <t>Витрати на придбання однієї одиниці медичного обладнання</t>
  </si>
  <si>
    <t xml:space="preserve">середня вартість 1одиниці меблів </t>
  </si>
  <si>
    <t>середні витрати на обробку дерев'яних елементів горищ засобами вогнезахисту однієї  амбулаторії</t>
  </si>
  <si>
    <t>середні витрати на виготовлення одного технічного паспорту будівлі</t>
  </si>
  <si>
    <t>Якість</t>
  </si>
  <si>
    <t xml:space="preserve"> затрат</t>
  </si>
  <si>
    <t>обсяг видатків на інвентаризацію об'єктів майна комунальної власності КНП "Лиманська ЦРЛ" за адресою: м. Лиман, вул. Незалежності, 64"</t>
  </si>
  <si>
    <t>кількість об'єктів, що інвентаризується</t>
  </si>
  <si>
    <t>середня вартість інвентаризованого об'єкта</t>
  </si>
  <si>
    <t xml:space="preserve"> затрат всього</t>
  </si>
  <si>
    <t>обсяг видатків для придбання захисного одягу</t>
  </si>
  <si>
    <t>обсяг видатків для придбання тестів</t>
  </si>
  <si>
    <t>обсяг видатків для придбання ГСМ</t>
  </si>
  <si>
    <t xml:space="preserve">кількість комплектів одягу </t>
  </si>
  <si>
    <t>кількість тестів</t>
  </si>
  <si>
    <t>кількість літрів</t>
  </si>
  <si>
    <t>середня вартістьодного комплекта одягу</t>
  </si>
  <si>
    <t>середня вартість одного теста</t>
  </si>
  <si>
    <t xml:space="preserve">середня вартість 1 л </t>
  </si>
  <si>
    <t>____________________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</si>
</sst>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_-* #,##0.000\ _₴_-;\-* #,##0.000\ _₴_-;_-* &quot;-&quot;??\ _₴_-;_-@_-"/>
    <numFmt numFmtId="181" formatCode="#,##0.00\ _₴"/>
    <numFmt numFmtId="182" formatCode="#,##0.0\ _₴"/>
    <numFmt numFmtId="183" formatCode="#,##0\ _₴"/>
    <numFmt numFmtId="184" formatCode="#,##0.0"/>
    <numFmt numFmtId="185" formatCode="#,##0.000"/>
    <numFmt numFmtId="186" formatCode="#,##0.0000"/>
    <numFmt numFmtId="187" formatCode="_-* #,##0\ _₴_-;\-* #,##0\ _₴_-;_-* &quot;-&quot;??\ _₴_-;_-@_-"/>
    <numFmt numFmtId="188" formatCode="_-* #,##0.00\ _₴_-;\-* #,##0.00\ _₴_-;_-* &quot;-&quot;\ _₴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u val="single"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3" fillId="0" borderId="0" xfId="0" applyFont="1" applyBorder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 vertical="center"/>
    </xf>
    <xf numFmtId="0" fontId="54" fillId="0" borderId="0" xfId="0" applyFont="1" applyAlignment="1">
      <alignment/>
    </xf>
    <xf numFmtId="0" fontId="5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2" fontId="5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2" fillId="0" borderId="11" xfId="0" applyFont="1" applyBorder="1" applyAlignment="1">
      <alignment wrapText="1"/>
    </xf>
    <xf numFmtId="0" fontId="57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55" fillId="33" borderId="11" xfId="0" applyNumberFormat="1" applyFont="1" applyFill="1" applyBorder="1" applyAlignment="1">
      <alignment horizontal="center" wrapText="1"/>
    </xf>
    <xf numFmtId="0" fontId="0" fillId="33" borderId="0" xfId="0" applyFill="1" applyBorder="1" applyAlignment="1">
      <alignment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top" wrapText="1"/>
    </xf>
    <xf numFmtId="0" fontId="56" fillId="33" borderId="0" xfId="0" applyFont="1" applyFill="1" applyBorder="1" applyAlignment="1">
      <alignment horizontal="center" vertical="top" wrapText="1"/>
    </xf>
    <xf numFmtId="0" fontId="56" fillId="33" borderId="0" xfId="0" applyFont="1" applyFill="1" applyBorder="1" applyAlignment="1">
      <alignment vertical="top" wrapText="1"/>
    </xf>
    <xf numFmtId="0" fontId="56" fillId="33" borderId="12" xfId="0" applyFont="1" applyFill="1" applyBorder="1" applyAlignment="1">
      <alignment horizontal="center" vertical="top"/>
    </xf>
    <xf numFmtId="0" fontId="55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55" fillId="33" borderId="11" xfId="0" applyFont="1" applyFill="1" applyBorder="1" applyAlignment="1">
      <alignment horizontal="center" vertical="top" wrapText="1"/>
    </xf>
    <xf numFmtId="49" fontId="55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5" fillId="3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5" fillId="33" borderId="0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6" fillId="0" borderId="12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52" fillId="0" borderId="0" xfId="0" applyFont="1" applyAlignment="1">
      <alignment vertical="center" wrapText="1"/>
    </xf>
    <xf numFmtId="0" fontId="58" fillId="0" borderId="0" xfId="0" applyFont="1" applyAlignment="1">
      <alignment horizontal="center" vertical="top" wrapText="1"/>
    </xf>
    <xf numFmtId="0" fontId="58" fillId="0" borderId="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39" fontId="52" fillId="0" borderId="10" xfId="0" applyNumberFormat="1" applyFont="1" applyBorder="1" applyAlignment="1" applyProtection="1">
      <alignment horizontal="center" vertical="center" wrapText="1"/>
      <protection locked="0"/>
    </xf>
    <xf numFmtId="39" fontId="52" fillId="0" borderId="10" xfId="0" applyNumberFormat="1" applyFont="1" applyBorder="1" applyAlignment="1">
      <alignment horizontal="center" vertical="center" wrapText="1"/>
    </xf>
    <xf numFmtId="39" fontId="2" fillId="33" borderId="10" xfId="0" applyNumberFormat="1" applyFont="1" applyFill="1" applyBorder="1" applyAlignment="1">
      <alignment horizontal="center" vertical="center" wrapText="1"/>
    </xf>
    <xf numFmtId="3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33" borderId="0" xfId="0" applyFont="1" applyFill="1" applyAlignment="1">
      <alignment/>
    </xf>
    <xf numFmtId="181" fontId="2" fillId="0" borderId="10" xfId="0" applyNumberFormat="1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right" vertical="center" wrapText="1"/>
    </xf>
    <xf numFmtId="0" fontId="55" fillId="33" borderId="0" xfId="0" applyFont="1" applyFill="1" applyBorder="1" applyAlignment="1">
      <alignment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vertical="center" wrapText="1"/>
    </xf>
    <xf numFmtId="0" fontId="56" fillId="33" borderId="12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vertical="center" wrapText="1"/>
    </xf>
    <xf numFmtId="0" fontId="57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0" fillId="33" borderId="10" xfId="0" applyFill="1" applyBorder="1" applyAlignment="1">
      <alignment vertical="center"/>
    </xf>
    <xf numFmtId="181" fontId="4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56" fillId="33" borderId="12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/>
    </xf>
    <xf numFmtId="0" fontId="14" fillId="0" borderId="0" xfId="0" applyFont="1" applyAlignment="1">
      <alignment horizontal="center"/>
    </xf>
    <xf numFmtId="0" fontId="9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4" fontId="13" fillId="0" borderId="0" xfId="0" applyNumberFormat="1" applyFont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56" fillId="33" borderId="12" xfId="0" applyFont="1" applyFill="1" applyBorder="1" applyAlignment="1">
      <alignment horizontal="center" vertical="top" wrapText="1"/>
    </xf>
    <xf numFmtId="49" fontId="55" fillId="33" borderId="11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6" fillId="33" borderId="10" xfId="0" applyFont="1" applyFill="1" applyBorder="1" applyAlignment="1">
      <alignment vertical="center" wrapText="1"/>
    </xf>
    <xf numFmtId="0" fontId="58" fillId="0" borderId="12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center"/>
    </xf>
    <xf numFmtId="0" fontId="59" fillId="0" borderId="0" xfId="0" applyFont="1" applyAlignment="1">
      <alignment horizontal="left" wrapText="1"/>
    </xf>
    <xf numFmtId="0" fontId="53" fillId="0" borderId="11" xfId="0" applyFont="1" applyBorder="1" applyAlignment="1">
      <alignment horizontal="center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5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9" fillId="0" borderId="0" xfId="0" applyFont="1" applyAlignment="1">
      <alignment horizontal="center" vertical="center"/>
    </xf>
    <xf numFmtId="0" fontId="60" fillId="33" borderId="0" xfId="0" applyFont="1" applyFill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61" fillId="0" borderId="0" xfId="0" applyFont="1" applyAlignment="1">
      <alignment vertical="center" wrapText="1"/>
    </xf>
    <xf numFmtId="0" fontId="62" fillId="33" borderId="0" xfId="0" applyFont="1" applyFill="1" applyAlignment="1">
      <alignment horizontal="center" vertical="top" wrapText="1"/>
    </xf>
    <xf numFmtId="49" fontId="60" fillId="33" borderId="0" xfId="0" applyNumberFormat="1" applyFont="1" applyFill="1" applyBorder="1" applyAlignment="1">
      <alignment horizontal="left" vertical="top" wrapText="1"/>
    </xf>
    <xf numFmtId="49" fontId="61" fillId="33" borderId="0" xfId="0" applyNumberFormat="1" applyFont="1" applyFill="1" applyBorder="1" applyAlignment="1">
      <alignment horizontal="left" vertical="top" wrapText="1"/>
    </xf>
    <xf numFmtId="0" fontId="61" fillId="0" borderId="0" xfId="0" applyFont="1" applyAlignment="1">
      <alignment horizontal="left" vertical="top" wrapText="1"/>
    </xf>
    <xf numFmtId="0" fontId="56" fillId="33" borderId="0" xfId="0" applyFont="1" applyFill="1" applyAlignment="1">
      <alignment horizontal="center" vertical="top" wrapText="1"/>
    </xf>
    <xf numFmtId="0" fontId="55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53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top" wrapText="1"/>
    </xf>
    <xf numFmtId="49" fontId="55" fillId="33" borderId="11" xfId="0" applyNumberFormat="1" applyFont="1" applyFill="1" applyBorder="1" applyAlignment="1">
      <alignment horizontal="center" wrapText="1"/>
    </xf>
    <xf numFmtId="0" fontId="0" fillId="33" borderId="11" xfId="0" applyFill="1" applyBorder="1" applyAlignment="1">
      <alignment wrapText="1"/>
    </xf>
    <xf numFmtId="0" fontId="2" fillId="0" borderId="0" xfId="0" applyFont="1" applyAlignment="1">
      <alignment horizontal="left" wrapText="1"/>
    </xf>
    <xf numFmtId="0" fontId="9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6" fillId="33" borderId="0" xfId="0" applyFont="1" applyFill="1" applyAlignment="1">
      <alignment horizontal="center" vertical="center" wrapText="1"/>
    </xf>
    <xf numFmtId="49" fontId="60" fillId="33" borderId="0" xfId="0" applyNumberFormat="1" applyFont="1" applyFill="1" applyBorder="1" applyAlignment="1">
      <alignment horizontal="left" vertical="center" wrapText="1"/>
    </xf>
    <xf numFmtId="49" fontId="61" fillId="33" borderId="0" xfId="0" applyNumberFormat="1" applyFont="1" applyFill="1" applyBorder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9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 vertical="top" wrapText="1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wrapText="1"/>
    </xf>
    <xf numFmtId="184" fontId="13" fillId="33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2" fillId="34" borderId="10" xfId="0" applyNumberFormat="1" applyFont="1" applyFill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3" fontId="6" fillId="34" borderId="10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4" fillId="0" borderId="10" xfId="0" applyFont="1" applyFill="1" applyBorder="1" applyAlignment="1">
      <alignment vertical="center" wrapText="1"/>
    </xf>
    <xf numFmtId="0" fontId="8" fillId="0" borderId="11" xfId="0" applyFont="1" applyBorder="1" applyAlignment="1">
      <alignment/>
    </xf>
    <xf numFmtId="3" fontId="13" fillId="0" borderId="0" xfId="0" applyNumberFormat="1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vertical="top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41" fontId="52" fillId="0" borderId="10" xfId="0" applyNumberFormat="1" applyFont="1" applyBorder="1" applyAlignment="1">
      <alignment horizontal="center" vertical="center" wrapText="1"/>
    </xf>
    <xf numFmtId="41" fontId="2" fillId="0" borderId="10" xfId="0" applyNumberFormat="1" applyFont="1" applyBorder="1" applyAlignment="1">
      <alignment horizontal="center" vertical="center" wrapText="1"/>
    </xf>
    <xf numFmtId="41" fontId="6" fillId="0" borderId="10" xfId="0" applyNumberFormat="1" applyFont="1" applyBorder="1" applyAlignment="1">
      <alignment horizontal="center" vertical="center" wrapText="1"/>
    </xf>
    <xf numFmtId="41" fontId="52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1" fontId="12" fillId="0" borderId="10" xfId="0" applyNumberFormat="1" applyFont="1" applyBorder="1" applyAlignment="1">
      <alignment horizontal="center" vertical="top" wrapText="1"/>
    </xf>
    <xf numFmtId="41" fontId="2" fillId="0" borderId="10" xfId="0" applyNumberFormat="1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left" vertical="center" wrapText="1"/>
    </xf>
    <xf numFmtId="0" fontId="34" fillId="33" borderId="10" xfId="0" applyFont="1" applyFill="1" applyBorder="1" applyAlignment="1">
      <alignment horizontal="center"/>
    </xf>
    <xf numFmtId="0" fontId="34" fillId="33" borderId="10" xfId="0" applyFont="1" applyFill="1" applyBorder="1" applyAlignment="1">
      <alignment wrapText="1"/>
    </xf>
    <xf numFmtId="3" fontId="12" fillId="33" borderId="10" xfId="0" applyNumberFormat="1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left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35" borderId="14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left" vertical="center" wrapText="1"/>
    </xf>
    <xf numFmtId="41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41" fontId="2" fillId="0" borderId="1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vertical="center" wrapText="1" readingOrder="1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right" vertical="center" wrapText="1"/>
    </xf>
    <xf numFmtId="41" fontId="4" fillId="33" borderId="10" xfId="0" applyNumberFormat="1" applyFont="1" applyFill="1" applyBorder="1" applyAlignment="1">
      <alignment horizontal="center" vertical="center"/>
    </xf>
    <xf numFmtId="41" fontId="2" fillId="33" borderId="10" xfId="0" applyNumberFormat="1" applyFont="1" applyFill="1" applyBorder="1" applyAlignment="1">
      <alignment horizontal="center" vertical="center" wrapText="1"/>
    </xf>
    <xf numFmtId="41" fontId="2" fillId="33" borderId="10" xfId="0" applyNumberFormat="1" applyFont="1" applyFill="1" applyBorder="1" applyAlignment="1">
      <alignment vertical="center" wrapText="1"/>
    </xf>
    <xf numFmtId="41" fontId="4" fillId="33" borderId="10" xfId="0" applyNumberFormat="1" applyFont="1" applyFill="1" applyBorder="1" applyAlignment="1">
      <alignment/>
    </xf>
    <xf numFmtId="4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1" fontId="2" fillId="33" borderId="10" xfId="0" applyNumberFormat="1" applyFont="1" applyFill="1" applyBorder="1" applyAlignment="1">
      <alignment horizontal="right" vertical="center" wrapText="1"/>
    </xf>
    <xf numFmtId="0" fontId="52" fillId="0" borderId="0" xfId="0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187" fontId="6" fillId="33" borderId="10" xfId="0" applyNumberFormat="1" applyFont="1" applyFill="1" applyBorder="1" applyAlignment="1">
      <alignment horizontal="center" vertical="center" wrapText="1"/>
    </xf>
    <xf numFmtId="187" fontId="2" fillId="33" borderId="10" xfId="0" applyNumberFormat="1" applyFont="1" applyFill="1" applyBorder="1" applyAlignment="1">
      <alignment horizontal="center" vertical="center"/>
    </xf>
    <xf numFmtId="187" fontId="2" fillId="33" borderId="10" xfId="0" applyNumberFormat="1" applyFont="1" applyFill="1" applyBorder="1" applyAlignment="1">
      <alignment horizontal="center" vertical="center" wrapText="1"/>
    </xf>
    <xf numFmtId="187" fontId="2" fillId="33" borderId="10" xfId="0" applyNumberFormat="1" applyFont="1" applyFill="1" applyBorder="1" applyAlignment="1">
      <alignment vertical="center" wrapText="1"/>
    </xf>
    <xf numFmtId="41" fontId="2" fillId="33" borderId="10" xfId="0" applyNumberFormat="1" applyFont="1" applyFill="1" applyBorder="1" applyAlignment="1">
      <alignment/>
    </xf>
    <xf numFmtId="43" fontId="2" fillId="33" borderId="10" xfId="0" applyNumberFormat="1" applyFont="1" applyFill="1" applyBorder="1" applyAlignment="1">
      <alignment vertical="center" wrapText="1"/>
    </xf>
    <xf numFmtId="41" fontId="2" fillId="33" borderId="10" xfId="0" applyNumberFormat="1" applyFont="1" applyFill="1" applyBorder="1" applyAlignment="1">
      <alignment/>
    </xf>
    <xf numFmtId="188" fontId="2" fillId="33" borderId="10" xfId="0" applyNumberFormat="1" applyFont="1" applyFill="1" applyBorder="1" applyAlignment="1">
      <alignment/>
    </xf>
    <xf numFmtId="188" fontId="2" fillId="33" borderId="10" xfId="0" applyNumberFormat="1" applyFont="1" applyFill="1" applyBorder="1" applyAlignment="1">
      <alignment vertical="center" wrapText="1"/>
    </xf>
    <xf numFmtId="0" fontId="52" fillId="0" borderId="0" xfId="0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87"/>
  <sheetViews>
    <sheetView zoomScalePageLayoutView="0" workbookViewId="0" topLeftCell="A39">
      <selection activeCell="D47" sqref="D47"/>
    </sheetView>
  </sheetViews>
  <sheetFormatPr defaultColWidth="21.57421875" defaultRowHeight="15"/>
  <cols>
    <col min="1" max="1" width="6.57421875" style="2" customWidth="1"/>
    <col min="2" max="4" width="21.57421875" style="2" customWidth="1"/>
    <col min="5" max="5" width="22.421875" style="2" customWidth="1"/>
    <col min="6" max="7" width="21.57421875" style="2" customWidth="1"/>
    <col min="8" max="27" width="10.28125" style="2" customWidth="1"/>
    <col min="28" max="16384" width="21.57421875" style="2" customWidth="1"/>
  </cols>
  <sheetData>
    <row r="1" spans="1:7" ht="15" customHeight="1">
      <c r="A1" s="19"/>
      <c r="B1" s="19"/>
      <c r="C1" s="19"/>
      <c r="D1" s="19"/>
      <c r="E1" s="159" t="s">
        <v>68</v>
      </c>
      <c r="F1" s="159"/>
      <c r="G1" s="159"/>
    </row>
    <row r="2" spans="1:7" ht="21" customHeight="1">
      <c r="A2" s="19"/>
      <c r="B2" s="19"/>
      <c r="C2" s="19"/>
      <c r="D2" s="19"/>
      <c r="E2" s="159"/>
      <c r="F2" s="159"/>
      <c r="G2" s="159"/>
    </row>
    <row r="3" spans="1:7" ht="17.25" customHeight="1">
      <c r="A3" s="19"/>
      <c r="B3" s="19"/>
      <c r="C3" s="19"/>
      <c r="D3" s="19"/>
      <c r="E3" s="19"/>
      <c r="F3" s="21"/>
      <c r="G3" s="21"/>
    </row>
    <row r="4" spans="1:7" ht="15.75">
      <c r="A4" s="47"/>
      <c r="B4" s="19"/>
      <c r="C4" s="19"/>
      <c r="D4" s="19"/>
      <c r="E4" s="45" t="s">
        <v>0</v>
      </c>
      <c r="F4" s="55"/>
      <c r="G4" s="55"/>
    </row>
    <row r="5" spans="1:7" ht="15.75">
      <c r="A5" s="47"/>
      <c r="B5" s="19"/>
      <c r="C5" s="19"/>
      <c r="D5" s="19"/>
      <c r="E5" s="140" t="s">
        <v>139</v>
      </c>
      <c r="F5" s="140"/>
      <c r="G5" s="140"/>
    </row>
    <row r="6" spans="1:7" ht="15.75">
      <c r="A6" s="47"/>
      <c r="B6" s="47"/>
      <c r="C6" s="19"/>
      <c r="D6" s="19"/>
      <c r="E6" s="160" t="s">
        <v>48</v>
      </c>
      <c r="F6" s="160"/>
      <c r="G6" s="160"/>
    </row>
    <row r="7" spans="1:7" ht="15" customHeight="1">
      <c r="A7" s="47"/>
      <c r="B7" s="19"/>
      <c r="C7" s="19"/>
      <c r="D7" s="19"/>
      <c r="E7" s="161" t="s">
        <v>1</v>
      </c>
      <c r="F7" s="161"/>
      <c r="G7" s="161"/>
    </row>
    <row r="8" spans="1:7" ht="15" customHeight="1">
      <c r="A8" s="47"/>
      <c r="B8" s="19"/>
      <c r="C8" s="19"/>
      <c r="D8" s="19"/>
      <c r="E8" s="162" t="s">
        <v>79</v>
      </c>
      <c r="F8" s="162"/>
      <c r="G8" s="162"/>
    </row>
    <row r="9" spans="1:7" ht="15" customHeight="1">
      <c r="A9" s="47"/>
      <c r="B9" s="19"/>
      <c r="C9" s="19"/>
      <c r="D9" s="19"/>
      <c r="E9" s="51"/>
      <c r="F9" s="51"/>
      <c r="G9" s="51"/>
    </row>
    <row r="10" spans="1:7" ht="15.75">
      <c r="A10" s="149" t="s">
        <v>2</v>
      </c>
      <c r="B10" s="149"/>
      <c r="C10" s="149"/>
      <c r="D10" s="149"/>
      <c r="E10" s="149"/>
      <c r="F10" s="149"/>
      <c r="G10" s="149"/>
    </row>
    <row r="11" spans="1:7" ht="15.75">
      <c r="A11" s="149" t="s">
        <v>50</v>
      </c>
      <c r="B11" s="149"/>
      <c r="C11" s="149"/>
      <c r="D11" s="149"/>
      <c r="E11" s="149"/>
      <c r="F11" s="149"/>
      <c r="G11" s="149"/>
    </row>
    <row r="12" spans="1:7" ht="15.75">
      <c r="A12" s="29"/>
      <c r="B12" s="29"/>
      <c r="C12" s="29"/>
      <c r="D12" s="29"/>
      <c r="E12" s="29"/>
      <c r="F12" s="29"/>
      <c r="G12" s="29"/>
    </row>
    <row r="13" spans="1:7" ht="15" customHeight="1">
      <c r="A13" s="42" t="s">
        <v>140</v>
      </c>
      <c r="B13" s="30" t="s">
        <v>144</v>
      </c>
      <c r="C13" s="31"/>
      <c r="D13" s="150" t="s">
        <v>48</v>
      </c>
      <c r="E13" s="151"/>
      <c r="F13" s="152"/>
      <c r="G13" s="32">
        <v>38068238</v>
      </c>
    </row>
    <row r="14" spans="1:7" ht="22.5" customHeight="1">
      <c r="A14" s="41"/>
      <c r="B14" s="33" t="s">
        <v>43</v>
      </c>
      <c r="C14" s="34"/>
      <c r="D14" s="153" t="s">
        <v>1</v>
      </c>
      <c r="E14" s="153"/>
      <c r="F14" s="35"/>
      <c r="G14" s="36" t="s">
        <v>41</v>
      </c>
    </row>
    <row r="15" spans="1:7" ht="15" customHeight="1">
      <c r="A15" s="44" t="s">
        <v>141</v>
      </c>
      <c r="B15" s="30" t="s">
        <v>145</v>
      </c>
      <c r="C15" s="38"/>
      <c r="D15" s="154" t="s">
        <v>48</v>
      </c>
      <c r="E15" s="155"/>
      <c r="F15" s="156"/>
      <c r="G15" s="39">
        <v>38068238</v>
      </c>
    </row>
    <row r="16" spans="1:7" ht="33" customHeight="1">
      <c r="A16" s="37"/>
      <c r="B16" s="33" t="s">
        <v>43</v>
      </c>
      <c r="C16" s="34"/>
      <c r="D16" s="157" t="s">
        <v>32</v>
      </c>
      <c r="E16" s="157"/>
      <c r="F16" s="35"/>
      <c r="G16" s="36" t="s">
        <v>41</v>
      </c>
    </row>
    <row r="17" spans="1:7" ht="27.75" customHeight="1">
      <c r="A17" s="18" t="s">
        <v>42</v>
      </c>
      <c r="B17" s="28" t="s">
        <v>124</v>
      </c>
      <c r="C17" s="50">
        <v>7461</v>
      </c>
      <c r="D17" s="28" t="s">
        <v>125</v>
      </c>
      <c r="E17" s="158" t="s">
        <v>126</v>
      </c>
      <c r="F17" s="158"/>
      <c r="G17" s="28" t="s">
        <v>143</v>
      </c>
    </row>
    <row r="18" spans="1:7" ht="46.5" customHeight="1">
      <c r="A18" s="19"/>
      <c r="B18" s="20" t="s">
        <v>43</v>
      </c>
      <c r="C18" s="49" t="s">
        <v>44</v>
      </c>
      <c r="D18" s="49" t="s">
        <v>45</v>
      </c>
      <c r="E18" s="147" t="s">
        <v>46</v>
      </c>
      <c r="F18" s="147"/>
      <c r="G18" s="49" t="s">
        <v>47</v>
      </c>
    </row>
    <row r="19" spans="1:7" ht="20.25" customHeight="1">
      <c r="A19" s="47" t="s">
        <v>5</v>
      </c>
      <c r="B19" s="10" t="s">
        <v>51</v>
      </c>
      <c r="C19" s="10"/>
      <c r="D19" s="11"/>
      <c r="E19" s="12">
        <f>SUM(C20+F20)</f>
        <v>17450277</v>
      </c>
      <c r="F19" s="11" t="s">
        <v>52</v>
      </c>
      <c r="G19" s="11"/>
    </row>
    <row r="20" spans="1:7" ht="18.75" customHeight="1">
      <c r="A20" s="47"/>
      <c r="B20" s="11" t="s">
        <v>53</v>
      </c>
      <c r="C20" s="12">
        <f>SUM(C48)</f>
        <v>7247895</v>
      </c>
      <c r="D20" s="11" t="s">
        <v>54</v>
      </c>
      <c r="E20" s="13" t="s">
        <v>55</v>
      </c>
      <c r="F20" s="12">
        <f>SUM(D48)</f>
        <v>10202382</v>
      </c>
      <c r="G20" s="11" t="s">
        <v>56</v>
      </c>
    </row>
    <row r="21" spans="1:7" ht="18.75" customHeight="1">
      <c r="A21" s="47"/>
      <c r="B21" s="11"/>
      <c r="C21" s="12"/>
      <c r="D21" s="11"/>
      <c r="E21" s="13"/>
      <c r="F21" s="12"/>
      <c r="G21" s="11"/>
    </row>
    <row r="22" spans="1:7" ht="15.75">
      <c r="A22" s="47" t="s">
        <v>6</v>
      </c>
      <c r="B22" s="140" t="s">
        <v>60</v>
      </c>
      <c r="C22" s="140"/>
      <c r="D22" s="140"/>
      <c r="E22" s="140"/>
      <c r="F22" s="140"/>
      <c r="G22" s="140"/>
    </row>
    <row r="23" spans="1:7" ht="15.75">
      <c r="A23" s="47"/>
      <c r="B23" s="148" t="s">
        <v>57</v>
      </c>
      <c r="C23" s="148"/>
      <c r="D23" s="148"/>
      <c r="E23" s="148"/>
      <c r="F23" s="148"/>
      <c r="G23" s="148"/>
    </row>
    <row r="24" spans="1:7" ht="15.75">
      <c r="A24" s="47"/>
      <c r="B24" s="148" t="s">
        <v>58</v>
      </c>
      <c r="C24" s="148"/>
      <c r="D24" s="148"/>
      <c r="E24" s="148"/>
      <c r="F24" s="148"/>
      <c r="G24" s="148"/>
    </row>
    <row r="25" spans="1:7" ht="15.75">
      <c r="A25" s="47"/>
      <c r="B25" s="148" t="s">
        <v>61</v>
      </c>
      <c r="C25" s="148"/>
      <c r="D25" s="148"/>
      <c r="E25" s="148"/>
      <c r="F25" s="148"/>
      <c r="G25" s="148"/>
    </row>
    <row r="26" spans="1:7" ht="33.75" customHeight="1">
      <c r="A26" s="47"/>
      <c r="B26" s="148" t="s">
        <v>59</v>
      </c>
      <c r="C26" s="148"/>
      <c r="D26" s="148"/>
      <c r="E26" s="148"/>
      <c r="F26" s="148"/>
      <c r="G26" s="148"/>
    </row>
    <row r="27" spans="1:7" ht="36" customHeight="1">
      <c r="A27" s="47"/>
      <c r="B27" s="146" t="s">
        <v>156</v>
      </c>
      <c r="C27" s="146"/>
      <c r="D27" s="146"/>
      <c r="E27" s="146"/>
      <c r="F27" s="146"/>
      <c r="G27" s="146"/>
    </row>
    <row r="28" spans="1:7" ht="30.75" customHeight="1">
      <c r="A28" s="47"/>
      <c r="B28" s="146" t="s">
        <v>157</v>
      </c>
      <c r="C28" s="146"/>
      <c r="D28" s="146"/>
      <c r="E28" s="146"/>
      <c r="F28" s="146"/>
      <c r="G28" s="146"/>
    </row>
    <row r="29" spans="1:7" ht="48.75" customHeight="1">
      <c r="A29" s="47"/>
      <c r="B29" s="146" t="s">
        <v>158</v>
      </c>
      <c r="C29" s="146"/>
      <c r="D29" s="146"/>
      <c r="E29" s="146"/>
      <c r="F29" s="146"/>
      <c r="G29" s="146"/>
    </row>
    <row r="30" spans="1:7" ht="16.5" customHeight="1">
      <c r="A30" s="47"/>
      <c r="B30" s="11"/>
      <c r="C30" s="11"/>
      <c r="D30" s="11"/>
      <c r="E30" s="11"/>
      <c r="F30" s="11"/>
      <c r="G30" s="11"/>
    </row>
    <row r="31" spans="1:7" ht="15.75">
      <c r="A31" s="47" t="s">
        <v>7</v>
      </c>
      <c r="B31" s="140" t="s">
        <v>33</v>
      </c>
      <c r="C31" s="140"/>
      <c r="D31" s="140"/>
      <c r="E31" s="140"/>
      <c r="F31" s="140"/>
      <c r="G31" s="140"/>
    </row>
    <row r="32" spans="1:7" ht="15.75">
      <c r="A32" s="46" t="s">
        <v>9</v>
      </c>
      <c r="B32" s="142" t="s">
        <v>34</v>
      </c>
      <c r="C32" s="142"/>
      <c r="D32" s="142"/>
      <c r="E32" s="142"/>
      <c r="F32" s="142"/>
      <c r="G32" s="142"/>
    </row>
    <row r="33" spans="1:7" ht="32.25" customHeight="1">
      <c r="A33" s="15">
        <v>1</v>
      </c>
      <c r="B33" s="145" t="s">
        <v>127</v>
      </c>
      <c r="C33" s="145"/>
      <c r="D33" s="145"/>
      <c r="E33" s="145"/>
      <c r="F33" s="145"/>
      <c r="G33" s="145"/>
    </row>
    <row r="34" spans="1:7" ht="15.75">
      <c r="A34" s="1"/>
      <c r="B34" s="23"/>
      <c r="C34" s="23"/>
      <c r="D34" s="23"/>
      <c r="E34" s="23"/>
      <c r="F34" s="23"/>
      <c r="G34" s="23"/>
    </row>
    <row r="35" spans="1:7" ht="15.75">
      <c r="A35" s="6" t="s">
        <v>8</v>
      </c>
      <c r="B35" s="23" t="s">
        <v>35</v>
      </c>
      <c r="C35" s="23"/>
      <c r="D35" s="23"/>
      <c r="E35" s="23"/>
      <c r="F35" s="23"/>
      <c r="G35" s="23"/>
    </row>
    <row r="36" spans="1:7" ht="17.25" customHeight="1">
      <c r="A36" s="6"/>
      <c r="B36" s="144" t="s">
        <v>128</v>
      </c>
      <c r="C36" s="144"/>
      <c r="D36" s="144"/>
      <c r="E36" s="144"/>
      <c r="F36" s="144"/>
      <c r="G36" s="144"/>
    </row>
    <row r="37" spans="1:7" ht="15.75">
      <c r="A37" s="47" t="s">
        <v>11</v>
      </c>
      <c r="B37" s="140" t="s">
        <v>36</v>
      </c>
      <c r="C37" s="140"/>
      <c r="D37" s="140"/>
      <c r="E37" s="140"/>
      <c r="F37" s="140"/>
      <c r="G37" s="140"/>
    </row>
    <row r="38" spans="1:7" ht="15.75">
      <c r="A38" s="46" t="s">
        <v>9</v>
      </c>
      <c r="B38" s="142" t="s">
        <v>10</v>
      </c>
      <c r="C38" s="142"/>
      <c r="D38" s="142"/>
      <c r="E38" s="142"/>
      <c r="F38" s="142"/>
      <c r="G38" s="142"/>
    </row>
    <row r="39" spans="1:7" ht="15.75" customHeight="1">
      <c r="A39" s="15">
        <v>1</v>
      </c>
      <c r="B39" s="145" t="s">
        <v>129</v>
      </c>
      <c r="C39" s="145"/>
      <c r="D39" s="145"/>
      <c r="E39" s="145"/>
      <c r="F39" s="145"/>
      <c r="G39" s="145"/>
    </row>
    <row r="40" spans="1:7" ht="32.25" customHeight="1">
      <c r="A40" s="15">
        <v>2</v>
      </c>
      <c r="B40" s="145" t="s">
        <v>130</v>
      </c>
      <c r="C40" s="145"/>
      <c r="D40" s="145"/>
      <c r="E40" s="145"/>
      <c r="F40" s="145"/>
      <c r="G40" s="145"/>
    </row>
    <row r="41" spans="1:7" ht="15.75">
      <c r="A41" s="47"/>
      <c r="B41" s="45"/>
      <c r="C41" s="45"/>
      <c r="D41" s="45"/>
      <c r="E41" s="45"/>
      <c r="F41" s="45"/>
      <c r="G41" s="45"/>
    </row>
    <row r="42" spans="1:7" ht="15.75">
      <c r="A42" s="47" t="s">
        <v>18</v>
      </c>
      <c r="B42" s="7" t="s">
        <v>14</v>
      </c>
      <c r="C42" s="45"/>
      <c r="D42" s="45"/>
      <c r="E42" s="45"/>
      <c r="F42" s="45"/>
      <c r="G42" s="45"/>
    </row>
    <row r="43" spans="1:7" ht="15.75">
      <c r="A43" s="1"/>
      <c r="B43" s="23" t="s">
        <v>37</v>
      </c>
      <c r="C43" s="23"/>
      <c r="D43" s="23"/>
      <c r="E43" s="23"/>
      <c r="F43" s="23"/>
      <c r="G43" s="23"/>
    </row>
    <row r="44" spans="1:7" ht="47.25">
      <c r="A44" s="46" t="s">
        <v>9</v>
      </c>
      <c r="B44" s="46" t="s">
        <v>14</v>
      </c>
      <c r="C44" s="46" t="s">
        <v>15</v>
      </c>
      <c r="D44" s="46" t="s">
        <v>16</v>
      </c>
      <c r="E44" s="46" t="s">
        <v>17</v>
      </c>
      <c r="F44" s="23"/>
      <c r="G44" s="23"/>
    </row>
    <row r="45" spans="1:7" ht="15.75">
      <c r="A45" s="46">
        <v>1</v>
      </c>
      <c r="B45" s="46">
        <v>2</v>
      </c>
      <c r="C45" s="46">
        <v>3</v>
      </c>
      <c r="D45" s="46">
        <v>4</v>
      </c>
      <c r="E45" s="46">
        <v>5</v>
      </c>
      <c r="F45" s="23"/>
      <c r="G45" s="23"/>
    </row>
    <row r="46" spans="1:7" ht="78.75">
      <c r="A46" s="46">
        <v>1</v>
      </c>
      <c r="B46" s="54" t="s">
        <v>129</v>
      </c>
      <c r="C46" s="14">
        <v>7089373</v>
      </c>
      <c r="D46" s="46">
        <v>10202382</v>
      </c>
      <c r="E46" s="14">
        <f>SUM(C46:D46)</f>
        <v>17291755</v>
      </c>
      <c r="F46" s="23"/>
      <c r="G46" s="23"/>
    </row>
    <row r="47" spans="1:7" ht="139.5" customHeight="1">
      <c r="A47" s="46">
        <v>2</v>
      </c>
      <c r="B47" s="54" t="s">
        <v>130</v>
      </c>
      <c r="C47" s="14">
        <v>158522</v>
      </c>
      <c r="D47" s="46"/>
      <c r="E47" s="14">
        <f>SUM(C47:D47)</f>
        <v>158522</v>
      </c>
      <c r="F47" s="23"/>
      <c r="G47" s="23"/>
    </row>
    <row r="48" spans="1:7" ht="15.75">
      <c r="A48" s="142" t="s">
        <v>17</v>
      </c>
      <c r="B48" s="142"/>
      <c r="C48" s="14">
        <f>SUM(C46:C47)</f>
        <v>7247895</v>
      </c>
      <c r="D48" s="14">
        <f>SUM(D46:D47)</f>
        <v>10202382</v>
      </c>
      <c r="E48" s="14">
        <f>SUM(E46:E47)</f>
        <v>17450277</v>
      </c>
      <c r="F48" s="23"/>
      <c r="G48" s="23"/>
    </row>
    <row r="49" spans="1:7" ht="15.75">
      <c r="A49" s="1"/>
      <c r="B49" s="23"/>
      <c r="C49" s="23"/>
      <c r="D49" s="23"/>
      <c r="E49" s="23"/>
      <c r="F49" s="23"/>
      <c r="G49" s="23"/>
    </row>
    <row r="50" spans="1:7" ht="15.75">
      <c r="A50" s="141" t="s">
        <v>21</v>
      </c>
      <c r="B50" s="140" t="s">
        <v>19</v>
      </c>
      <c r="C50" s="140"/>
      <c r="D50" s="140"/>
      <c r="E50" s="140"/>
      <c r="F50" s="140"/>
      <c r="G50" s="140"/>
    </row>
    <row r="51" spans="1:7" ht="15.75">
      <c r="A51" s="141"/>
      <c r="B51" s="56" t="s">
        <v>13</v>
      </c>
      <c r="C51" s="23"/>
      <c r="D51" s="23"/>
      <c r="E51" s="23"/>
      <c r="F51" s="23"/>
      <c r="G51" s="23"/>
    </row>
    <row r="52" spans="1:7" ht="63">
      <c r="A52" s="46" t="s">
        <v>9</v>
      </c>
      <c r="B52" s="46" t="s">
        <v>20</v>
      </c>
      <c r="C52" s="46" t="s">
        <v>15</v>
      </c>
      <c r="D52" s="46" t="s">
        <v>16</v>
      </c>
      <c r="E52" s="46" t="s">
        <v>17</v>
      </c>
      <c r="F52" s="23"/>
      <c r="G52" s="23"/>
    </row>
    <row r="53" spans="1:7" ht="15.75">
      <c r="A53" s="46">
        <v>1</v>
      </c>
      <c r="B53" s="46">
        <v>2</v>
      </c>
      <c r="C53" s="46">
        <v>3</v>
      </c>
      <c r="D53" s="46">
        <v>4</v>
      </c>
      <c r="E53" s="46">
        <v>5</v>
      </c>
      <c r="F53" s="23"/>
      <c r="G53" s="23"/>
    </row>
    <row r="54" spans="1:7" ht="134.25" customHeight="1">
      <c r="A54" s="46">
        <v>1</v>
      </c>
      <c r="B54" s="4" t="s">
        <v>155</v>
      </c>
      <c r="C54" s="14">
        <f>SUM(C48)</f>
        <v>7247895</v>
      </c>
      <c r="D54" s="14">
        <f>SUM(D48)</f>
        <v>10202382</v>
      </c>
      <c r="E54" s="14">
        <f>SUM(C54:D54)</f>
        <v>17450277</v>
      </c>
      <c r="F54" s="23"/>
      <c r="G54" s="23"/>
    </row>
    <row r="55" spans="1:7" ht="15.75">
      <c r="A55" s="142" t="s">
        <v>17</v>
      </c>
      <c r="B55" s="142"/>
      <c r="C55" s="14">
        <f>SUM(C54)</f>
        <v>7247895</v>
      </c>
      <c r="D55" s="14">
        <f>SUM(D54)</f>
        <v>10202382</v>
      </c>
      <c r="E55" s="14">
        <f>SUM(E54)</f>
        <v>17450277</v>
      </c>
      <c r="F55" s="23"/>
      <c r="G55" s="23"/>
    </row>
    <row r="56" spans="1:7" ht="15.75">
      <c r="A56" s="1"/>
      <c r="B56" s="23"/>
      <c r="C56" s="23"/>
      <c r="D56" s="23"/>
      <c r="E56" s="23"/>
      <c r="F56" s="23"/>
      <c r="G56" s="23"/>
    </row>
    <row r="57" spans="1:7" ht="15.75">
      <c r="A57" s="47" t="s">
        <v>38</v>
      </c>
      <c r="B57" s="140" t="s">
        <v>22</v>
      </c>
      <c r="C57" s="140"/>
      <c r="D57" s="140"/>
      <c r="E57" s="140"/>
      <c r="F57" s="140"/>
      <c r="G57" s="140"/>
    </row>
    <row r="58" spans="1:7" ht="46.5" customHeight="1">
      <c r="A58" s="46" t="s">
        <v>9</v>
      </c>
      <c r="B58" s="46" t="s">
        <v>23</v>
      </c>
      <c r="C58" s="46" t="s">
        <v>24</v>
      </c>
      <c r="D58" s="46" t="s">
        <v>25</v>
      </c>
      <c r="E58" s="46" t="s">
        <v>15</v>
      </c>
      <c r="F58" s="46" t="s">
        <v>16</v>
      </c>
      <c r="G58" s="46" t="s">
        <v>17</v>
      </c>
    </row>
    <row r="59" spans="1:7" ht="15.75">
      <c r="A59" s="46">
        <v>1</v>
      </c>
      <c r="B59" s="46">
        <v>2</v>
      </c>
      <c r="C59" s="46">
        <v>3</v>
      </c>
      <c r="D59" s="46">
        <v>4</v>
      </c>
      <c r="E59" s="46">
        <v>5</v>
      </c>
      <c r="F59" s="46">
        <v>6</v>
      </c>
      <c r="G59" s="46">
        <v>7</v>
      </c>
    </row>
    <row r="60" spans="1:7" ht="15.75" customHeight="1">
      <c r="A60" s="46"/>
      <c r="B60" s="143" t="s">
        <v>131</v>
      </c>
      <c r="C60" s="143"/>
      <c r="D60" s="143"/>
      <c r="E60" s="143"/>
      <c r="F60" s="143"/>
      <c r="G60" s="143"/>
    </row>
    <row r="61" spans="1:7" ht="15.75">
      <c r="A61" s="15">
        <v>1</v>
      </c>
      <c r="B61" s="16" t="s">
        <v>26</v>
      </c>
      <c r="C61" s="15"/>
      <c r="D61" s="15"/>
      <c r="E61" s="46"/>
      <c r="F61" s="46"/>
      <c r="G61" s="46"/>
    </row>
    <row r="62" spans="1:7" ht="15.75">
      <c r="A62" s="15"/>
      <c r="B62" s="16" t="s">
        <v>63</v>
      </c>
      <c r="C62" s="15" t="s">
        <v>37</v>
      </c>
      <c r="D62" s="15" t="s">
        <v>64</v>
      </c>
      <c r="E62" s="14">
        <f>SUM(C46)</f>
        <v>7089373</v>
      </c>
      <c r="F62" s="14">
        <f>SUM(D46)</f>
        <v>10202382</v>
      </c>
      <c r="G62" s="14">
        <f>SUM(E62:F62)</f>
        <v>17291755</v>
      </c>
    </row>
    <row r="63" spans="1:7" ht="15.75">
      <c r="A63" s="15">
        <v>2</v>
      </c>
      <c r="B63" s="16" t="s">
        <v>27</v>
      </c>
      <c r="C63" s="15"/>
      <c r="D63" s="15"/>
      <c r="E63" s="46"/>
      <c r="F63" s="46"/>
      <c r="G63" s="46"/>
    </row>
    <row r="64" spans="1:7" ht="63">
      <c r="A64" s="16"/>
      <c r="B64" s="16" t="s">
        <v>133</v>
      </c>
      <c r="C64" s="15" t="s">
        <v>137</v>
      </c>
      <c r="D64" s="15" t="s">
        <v>77</v>
      </c>
      <c r="E64" s="46">
        <v>8544</v>
      </c>
      <c r="F64" s="46">
        <v>5625</v>
      </c>
      <c r="G64" s="46">
        <f>SUM(E64:F64)</f>
        <v>14169</v>
      </c>
    </row>
    <row r="65" spans="1:7" ht="15.75">
      <c r="A65" s="15">
        <v>3</v>
      </c>
      <c r="B65" s="16" t="s">
        <v>28</v>
      </c>
      <c r="C65" s="15"/>
      <c r="D65" s="15"/>
      <c r="E65" s="46"/>
      <c r="F65" s="46"/>
      <c r="G65" s="46"/>
    </row>
    <row r="66" spans="1:7" ht="99" customHeight="1">
      <c r="A66" s="15"/>
      <c r="B66" s="16" t="s">
        <v>134</v>
      </c>
      <c r="C66" s="15" t="s">
        <v>37</v>
      </c>
      <c r="D66" s="15" t="s">
        <v>77</v>
      </c>
      <c r="E66" s="14">
        <f>SUM(E62/E64)</f>
        <v>829.7487125468165</v>
      </c>
      <c r="F66" s="14">
        <f>SUM(F62/F64)</f>
        <v>1813.7568</v>
      </c>
      <c r="G66" s="14">
        <f>SUM(E66:F66)</f>
        <v>2643.5055125468166</v>
      </c>
    </row>
    <row r="67" spans="1:7" ht="15.75">
      <c r="A67" s="15">
        <v>4</v>
      </c>
      <c r="B67" s="16" t="s">
        <v>29</v>
      </c>
      <c r="C67" s="15"/>
      <c r="D67" s="15"/>
      <c r="E67" s="46"/>
      <c r="F67" s="46"/>
      <c r="G67" s="46"/>
    </row>
    <row r="68" spans="1:7" ht="63">
      <c r="A68" s="15"/>
      <c r="B68" s="16" t="s">
        <v>65</v>
      </c>
      <c r="C68" s="15" t="s">
        <v>66</v>
      </c>
      <c r="D68" s="15" t="s">
        <v>77</v>
      </c>
      <c r="E68" s="46">
        <v>100</v>
      </c>
      <c r="F68" s="46">
        <v>100</v>
      </c>
      <c r="G68" s="46">
        <f>SUM(E68:F68)/2</f>
        <v>100</v>
      </c>
    </row>
    <row r="69" spans="1:7" ht="30.75" customHeight="1">
      <c r="A69" s="46"/>
      <c r="B69" s="143" t="s">
        <v>132</v>
      </c>
      <c r="C69" s="143"/>
      <c r="D69" s="143"/>
      <c r="E69" s="143"/>
      <c r="F69" s="143"/>
      <c r="G69" s="143"/>
    </row>
    <row r="70" spans="1:7" ht="15.75">
      <c r="A70" s="15">
        <v>1</v>
      </c>
      <c r="B70" s="16" t="s">
        <v>26</v>
      </c>
      <c r="C70" s="15"/>
      <c r="D70" s="15"/>
      <c r="E70" s="46"/>
      <c r="F70" s="46"/>
      <c r="G70" s="46"/>
    </row>
    <row r="71" spans="1:7" ht="15.75">
      <c r="A71" s="15"/>
      <c r="B71" s="16" t="s">
        <v>63</v>
      </c>
      <c r="C71" s="15" t="s">
        <v>37</v>
      </c>
      <c r="D71" s="15" t="s">
        <v>64</v>
      </c>
      <c r="E71" s="14">
        <f>SUM(C47)</f>
        <v>158522</v>
      </c>
      <c r="F71" s="14">
        <f>SUM(D47)</f>
        <v>0</v>
      </c>
      <c r="G71" s="14">
        <f>SUM(E71:F71)</f>
        <v>158522</v>
      </c>
    </row>
    <row r="72" spans="1:7" ht="15.75">
      <c r="A72" s="15">
        <v>2</v>
      </c>
      <c r="B72" s="16" t="s">
        <v>27</v>
      </c>
      <c r="C72" s="15"/>
      <c r="D72" s="15"/>
      <c r="E72" s="46"/>
      <c r="F72" s="46"/>
      <c r="G72" s="46"/>
    </row>
    <row r="73" spans="1:7" ht="31.5">
      <c r="A73" s="16"/>
      <c r="B73" s="16" t="s">
        <v>135</v>
      </c>
      <c r="C73" s="15" t="s">
        <v>88</v>
      </c>
      <c r="D73" s="15" t="s">
        <v>77</v>
      </c>
      <c r="E73" s="46">
        <v>20</v>
      </c>
      <c r="F73" s="46"/>
      <c r="G73" s="46">
        <f>SUM(E73:F73)</f>
        <v>20</v>
      </c>
    </row>
    <row r="74" spans="1:7" ht="15.75">
      <c r="A74" s="15">
        <v>3</v>
      </c>
      <c r="B74" s="16" t="s">
        <v>28</v>
      </c>
      <c r="C74" s="15"/>
      <c r="D74" s="15"/>
      <c r="E74" s="46"/>
      <c r="F74" s="46"/>
      <c r="G74" s="46"/>
    </row>
    <row r="75" spans="1:7" ht="49.5" customHeight="1">
      <c r="A75" s="15"/>
      <c r="B75" s="16" t="s">
        <v>136</v>
      </c>
      <c r="C75" s="15" t="s">
        <v>37</v>
      </c>
      <c r="D75" s="15" t="s">
        <v>77</v>
      </c>
      <c r="E75" s="14">
        <f>SUM(E71/E73)</f>
        <v>7926.1</v>
      </c>
      <c r="F75" s="14"/>
      <c r="G75" s="14">
        <f>SUM(E75:F75)</f>
        <v>7926.1</v>
      </c>
    </row>
    <row r="76" spans="1:7" ht="15.75">
      <c r="A76" s="15">
        <v>4</v>
      </c>
      <c r="B76" s="16" t="s">
        <v>29</v>
      </c>
      <c r="C76" s="15"/>
      <c r="D76" s="15"/>
      <c r="E76" s="46"/>
      <c r="F76" s="46"/>
      <c r="G76" s="46"/>
    </row>
    <row r="77" spans="1:7" ht="63">
      <c r="A77" s="15"/>
      <c r="B77" s="16" t="s">
        <v>65</v>
      </c>
      <c r="C77" s="15" t="s">
        <v>66</v>
      </c>
      <c r="D77" s="15" t="s">
        <v>77</v>
      </c>
      <c r="E77" s="46">
        <v>100</v>
      </c>
      <c r="F77" s="46"/>
      <c r="G77" s="46">
        <f>SUM(E77:F77)</f>
        <v>100</v>
      </c>
    </row>
    <row r="78" ht="15.75">
      <c r="A78" s="1"/>
    </row>
    <row r="79" spans="1:7" ht="15.75">
      <c r="A79" s="138" t="s">
        <v>72</v>
      </c>
      <c r="B79" s="138"/>
      <c r="C79" s="138"/>
      <c r="D79" s="22"/>
      <c r="E79" s="5"/>
      <c r="F79" s="139" t="s">
        <v>73</v>
      </c>
      <c r="G79" s="139"/>
    </row>
    <row r="80" spans="1:7" ht="15.75">
      <c r="A80" s="3"/>
      <c r="B80" s="47"/>
      <c r="D80" s="57" t="s">
        <v>30</v>
      </c>
      <c r="F80" s="136" t="s">
        <v>40</v>
      </c>
      <c r="G80" s="136"/>
    </row>
    <row r="81" spans="1:4" ht="15.75">
      <c r="A81" s="140" t="s">
        <v>31</v>
      </c>
      <c r="B81" s="140"/>
      <c r="C81" s="47"/>
      <c r="D81" s="47"/>
    </row>
    <row r="82" spans="1:4" ht="15.75">
      <c r="A82" s="7" t="s">
        <v>49</v>
      </c>
      <c r="B82" s="45"/>
      <c r="C82" s="47"/>
      <c r="D82" s="47"/>
    </row>
    <row r="83" spans="1:7" ht="15.75">
      <c r="A83" s="138" t="s">
        <v>74</v>
      </c>
      <c r="B83" s="138"/>
      <c r="C83" s="138"/>
      <c r="D83" s="22"/>
      <c r="E83" s="5"/>
      <c r="F83" s="139" t="s">
        <v>75</v>
      </c>
      <c r="G83" s="139"/>
    </row>
    <row r="84" spans="1:7" ht="15.75">
      <c r="A84" s="56"/>
      <c r="B84" s="47"/>
      <c r="C84" s="47"/>
      <c r="D84" s="57" t="s">
        <v>30</v>
      </c>
      <c r="F84" s="136" t="s">
        <v>40</v>
      </c>
      <c r="G84" s="136"/>
    </row>
    <row r="85" spans="1:7" ht="15.75">
      <c r="A85" s="56"/>
      <c r="B85" s="47"/>
      <c r="C85" s="47"/>
      <c r="D85" s="57"/>
      <c r="F85" s="58"/>
      <c r="G85" s="58"/>
    </row>
    <row r="86" spans="1:2" ht="15">
      <c r="A86" s="137" t="s">
        <v>76</v>
      </c>
      <c r="B86" s="137"/>
    </row>
    <row r="87" ht="15">
      <c r="A87" s="8" t="s">
        <v>39</v>
      </c>
    </row>
  </sheetData>
  <sheetProtection/>
  <mergeCells count="44">
    <mergeCell ref="E1:G2"/>
    <mergeCell ref="E5:G5"/>
    <mergeCell ref="E6:G6"/>
    <mergeCell ref="E7:G7"/>
    <mergeCell ref="E8:G8"/>
    <mergeCell ref="A10:G10"/>
    <mergeCell ref="A11:G11"/>
    <mergeCell ref="D13:F13"/>
    <mergeCell ref="D14:E14"/>
    <mergeCell ref="D15:F15"/>
    <mergeCell ref="D16:E16"/>
    <mergeCell ref="E17:F17"/>
    <mergeCell ref="E18:F18"/>
    <mergeCell ref="B22:G22"/>
    <mergeCell ref="B23:G23"/>
    <mergeCell ref="B24:G24"/>
    <mergeCell ref="B25:G25"/>
    <mergeCell ref="B26:G26"/>
    <mergeCell ref="B27:G27"/>
    <mergeCell ref="B28:G28"/>
    <mergeCell ref="B29:G29"/>
    <mergeCell ref="B31:G31"/>
    <mergeCell ref="B32:G32"/>
    <mergeCell ref="B33:G33"/>
    <mergeCell ref="B36:G36"/>
    <mergeCell ref="B37:G37"/>
    <mergeCell ref="B38:G38"/>
    <mergeCell ref="B39:G39"/>
    <mergeCell ref="B40:G40"/>
    <mergeCell ref="A48:B48"/>
    <mergeCell ref="A50:A51"/>
    <mergeCell ref="B50:G50"/>
    <mergeCell ref="A55:B55"/>
    <mergeCell ref="B57:G57"/>
    <mergeCell ref="B60:G60"/>
    <mergeCell ref="B69:G69"/>
    <mergeCell ref="F84:G84"/>
    <mergeCell ref="A86:B86"/>
    <mergeCell ref="A79:C79"/>
    <mergeCell ref="F79:G79"/>
    <mergeCell ref="F80:G80"/>
    <mergeCell ref="A81:B81"/>
    <mergeCell ref="A83:C83"/>
    <mergeCell ref="F83:G83"/>
  </mergeCells>
  <printOptions/>
  <pageMargins left="0.1968503937007874" right="0.1968503937007874" top="1.1811023622047245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91"/>
  <sheetViews>
    <sheetView view="pageBreakPreview" zoomScale="60" zoomScalePageLayoutView="0" workbookViewId="0" topLeftCell="A1">
      <selection activeCell="E65" sqref="E65"/>
    </sheetView>
  </sheetViews>
  <sheetFormatPr defaultColWidth="21.57421875" defaultRowHeight="15"/>
  <cols>
    <col min="1" max="1" width="6.57421875" style="74" customWidth="1"/>
    <col min="2" max="2" width="29.28125" style="74" customWidth="1"/>
    <col min="3" max="16384" width="21.57421875" style="74" customWidth="1"/>
  </cols>
  <sheetData>
    <row r="1" spans="5:7" ht="77.25" customHeight="1">
      <c r="E1" s="180" t="s">
        <v>196</v>
      </c>
      <c r="F1" s="181"/>
      <c r="G1" s="181"/>
    </row>
    <row r="2" spans="1:5" ht="15.75">
      <c r="A2" s="102"/>
      <c r="E2" s="102"/>
    </row>
    <row r="3" spans="1:5" ht="15.75">
      <c r="A3" s="102"/>
      <c r="E3" s="102" t="s">
        <v>0</v>
      </c>
    </row>
    <row r="4" spans="1:7" ht="15.75" customHeight="1">
      <c r="A4" s="102"/>
      <c r="E4" s="192" t="s">
        <v>138</v>
      </c>
      <c r="F4" s="192"/>
      <c r="G4" s="192"/>
    </row>
    <row r="5" spans="1:7" ht="15.75">
      <c r="A5" s="102"/>
      <c r="B5" s="102"/>
      <c r="E5" s="193" t="s">
        <v>48</v>
      </c>
      <c r="F5" s="193"/>
      <c r="G5" s="193"/>
    </row>
    <row r="6" spans="1:7" ht="15" customHeight="1">
      <c r="A6" s="102"/>
      <c r="E6" s="194" t="s">
        <v>1</v>
      </c>
      <c r="F6" s="194"/>
      <c r="G6" s="194"/>
    </row>
    <row r="7" spans="5:7" ht="15">
      <c r="E7" s="184" t="s">
        <v>197</v>
      </c>
      <c r="F7" s="181"/>
      <c r="G7" s="181"/>
    </row>
    <row r="9" spans="1:7" ht="15.75">
      <c r="A9" s="182" t="s">
        <v>2</v>
      </c>
      <c r="B9" s="182"/>
      <c r="C9" s="182"/>
      <c r="D9" s="182"/>
      <c r="E9" s="182"/>
      <c r="F9" s="182"/>
      <c r="G9" s="182"/>
    </row>
    <row r="10" spans="1:7" ht="15.75">
      <c r="A10" s="182" t="s">
        <v>50</v>
      </c>
      <c r="B10" s="182"/>
      <c r="C10" s="182"/>
      <c r="D10" s="182"/>
      <c r="E10" s="182"/>
      <c r="F10" s="182"/>
      <c r="G10" s="182"/>
    </row>
    <row r="11" spans="1:7" ht="15.75">
      <c r="A11" s="29"/>
      <c r="B11" s="29"/>
      <c r="C11" s="29"/>
      <c r="D11" s="29"/>
      <c r="E11" s="29"/>
      <c r="F11" s="29"/>
      <c r="G11" s="29"/>
    </row>
    <row r="12" spans="1:7" ht="15" customHeight="1">
      <c r="A12" s="90" t="s">
        <v>140</v>
      </c>
      <c r="B12" s="30" t="s">
        <v>144</v>
      </c>
      <c r="C12" s="31"/>
      <c r="D12" s="150" t="s">
        <v>48</v>
      </c>
      <c r="E12" s="151"/>
      <c r="F12" s="152"/>
      <c r="G12" s="32">
        <v>38068238</v>
      </c>
    </row>
    <row r="13" spans="2:7" ht="30" customHeight="1">
      <c r="B13" s="33" t="s">
        <v>43</v>
      </c>
      <c r="C13" s="34"/>
      <c r="D13" s="153" t="s">
        <v>1</v>
      </c>
      <c r="E13" s="153"/>
      <c r="F13" s="35"/>
      <c r="G13" s="36" t="s">
        <v>41</v>
      </c>
    </row>
    <row r="14" spans="1:7" ht="15" customHeight="1">
      <c r="A14" s="37" t="s">
        <v>141</v>
      </c>
      <c r="B14" s="30" t="s">
        <v>145</v>
      </c>
      <c r="C14" s="38"/>
      <c r="D14" s="154" t="s">
        <v>48</v>
      </c>
      <c r="E14" s="155"/>
      <c r="F14" s="156"/>
      <c r="G14" s="39">
        <v>38068238</v>
      </c>
    </row>
    <row r="15" spans="1:7" ht="45" customHeight="1">
      <c r="A15" s="37"/>
      <c r="B15" s="33" t="s">
        <v>43</v>
      </c>
      <c r="C15" s="34"/>
      <c r="D15" s="157" t="s">
        <v>32</v>
      </c>
      <c r="E15" s="157"/>
      <c r="F15" s="35"/>
      <c r="G15" s="36" t="s">
        <v>41</v>
      </c>
    </row>
    <row r="16" spans="1:7" ht="15" customHeight="1">
      <c r="A16" s="85" t="s">
        <v>42</v>
      </c>
      <c r="B16" s="30" t="s">
        <v>198</v>
      </c>
      <c r="C16" s="30" t="s">
        <v>199</v>
      </c>
      <c r="D16" s="30" t="s">
        <v>200</v>
      </c>
      <c r="E16" s="190" t="s">
        <v>201</v>
      </c>
      <c r="F16" s="191"/>
      <c r="G16" s="30" t="s">
        <v>142</v>
      </c>
    </row>
    <row r="17" spans="1:7" ht="51.75" customHeight="1">
      <c r="A17" s="81"/>
      <c r="B17" s="34" t="s">
        <v>43</v>
      </c>
      <c r="C17" s="33" t="s">
        <v>44</v>
      </c>
      <c r="D17" s="103" t="s">
        <v>45</v>
      </c>
      <c r="E17" s="189" t="s">
        <v>46</v>
      </c>
      <c r="F17" s="189"/>
      <c r="G17" s="33" t="s">
        <v>47</v>
      </c>
    </row>
    <row r="18" spans="1:7" ht="51" customHeight="1">
      <c r="A18" s="104" t="s">
        <v>5</v>
      </c>
      <c r="B18" s="11" t="s">
        <v>202</v>
      </c>
      <c r="C18" s="128">
        <f>E18+G18</f>
        <v>292596</v>
      </c>
      <c r="D18" s="11" t="s">
        <v>203</v>
      </c>
      <c r="E18" s="128">
        <f>SUM(C45)</f>
        <v>292596</v>
      </c>
      <c r="F18" s="11" t="s">
        <v>204</v>
      </c>
      <c r="G18" s="128">
        <f>SUM(D45)</f>
        <v>0</v>
      </c>
    </row>
    <row r="19" spans="1:7" ht="15.75">
      <c r="A19" s="104" t="s">
        <v>6</v>
      </c>
      <c r="B19" s="148" t="s">
        <v>205</v>
      </c>
      <c r="C19" s="148"/>
      <c r="D19" s="148"/>
      <c r="E19" s="148"/>
      <c r="F19" s="148"/>
      <c r="G19" s="148"/>
    </row>
    <row r="20" spans="1:7" ht="22.5" customHeight="1">
      <c r="A20" s="104"/>
      <c r="B20" s="148" t="s">
        <v>206</v>
      </c>
      <c r="C20" s="148"/>
      <c r="D20" s="148"/>
      <c r="E20" s="148"/>
      <c r="F20" s="148"/>
      <c r="G20" s="148"/>
    </row>
    <row r="21" spans="1:7" ht="20.25" customHeight="1">
      <c r="A21" s="104"/>
      <c r="B21" s="148" t="s">
        <v>207</v>
      </c>
      <c r="C21" s="148"/>
      <c r="D21" s="148"/>
      <c r="E21" s="148"/>
      <c r="F21" s="148"/>
      <c r="G21" s="148"/>
    </row>
    <row r="22" spans="1:7" ht="21.75" customHeight="1">
      <c r="A22" s="104"/>
      <c r="B22" s="148" t="s">
        <v>208</v>
      </c>
      <c r="C22" s="148"/>
      <c r="D22" s="148"/>
      <c r="E22" s="148"/>
      <c r="F22" s="148"/>
      <c r="G22" s="148"/>
    </row>
    <row r="23" spans="1:7" ht="30" customHeight="1">
      <c r="A23" s="104"/>
      <c r="B23" s="148" t="s">
        <v>209</v>
      </c>
      <c r="C23" s="148"/>
      <c r="D23" s="148"/>
      <c r="E23" s="148"/>
      <c r="F23" s="148"/>
      <c r="G23" s="148"/>
    </row>
    <row r="24" spans="1:7" ht="33" customHeight="1">
      <c r="A24" s="104"/>
      <c r="B24" s="146" t="s">
        <v>156</v>
      </c>
      <c r="C24" s="146"/>
      <c r="D24" s="146"/>
      <c r="E24" s="146"/>
      <c r="F24" s="146"/>
      <c r="G24" s="146"/>
    </row>
    <row r="25" spans="1:7" ht="33" customHeight="1">
      <c r="A25" s="104"/>
      <c r="B25" s="146" t="s">
        <v>157</v>
      </c>
      <c r="C25" s="146"/>
      <c r="D25" s="146"/>
      <c r="E25" s="146"/>
      <c r="F25" s="146"/>
      <c r="G25" s="146"/>
    </row>
    <row r="26" spans="1:7" ht="15" customHeight="1">
      <c r="A26" s="104"/>
      <c r="B26" s="52"/>
      <c r="C26" s="52"/>
      <c r="D26" s="52"/>
      <c r="E26" s="52"/>
      <c r="F26" s="52"/>
      <c r="G26" s="52"/>
    </row>
    <row r="27" spans="1:7" ht="24.75" customHeight="1">
      <c r="A27" s="104" t="s">
        <v>7</v>
      </c>
      <c r="B27" s="148" t="s">
        <v>33</v>
      </c>
      <c r="C27" s="148"/>
      <c r="D27" s="148"/>
      <c r="E27" s="148"/>
      <c r="F27" s="148"/>
      <c r="G27" s="148"/>
    </row>
    <row r="28" spans="1:7" ht="19.5" customHeight="1">
      <c r="A28" s="15"/>
      <c r="B28" s="186" t="s">
        <v>34</v>
      </c>
      <c r="C28" s="187"/>
      <c r="D28" s="187"/>
      <c r="E28" s="187"/>
      <c r="F28" s="187"/>
      <c r="G28" s="188"/>
    </row>
    <row r="29" spans="1:7" ht="39" customHeight="1">
      <c r="A29" s="15" t="s">
        <v>3</v>
      </c>
      <c r="B29" s="145" t="s">
        <v>210</v>
      </c>
      <c r="C29" s="145"/>
      <c r="D29" s="145"/>
      <c r="E29" s="145"/>
      <c r="F29" s="145"/>
      <c r="G29" s="145"/>
    </row>
    <row r="30" spans="1:7" ht="19.5" customHeight="1">
      <c r="A30" s="24"/>
      <c r="B30" s="105"/>
      <c r="C30" s="105"/>
      <c r="D30" s="105"/>
      <c r="E30" s="105"/>
      <c r="F30" s="105"/>
      <c r="G30" s="105"/>
    </row>
    <row r="31" spans="1:7" ht="15.75">
      <c r="A31" s="104" t="s">
        <v>8</v>
      </c>
      <c r="B31" s="148" t="s">
        <v>211</v>
      </c>
      <c r="C31" s="148"/>
      <c r="D31" s="148"/>
      <c r="E31" s="148"/>
      <c r="F31" s="148"/>
      <c r="G31" s="148"/>
    </row>
    <row r="32" spans="1:4" ht="18.75" customHeight="1">
      <c r="A32" s="104" t="s">
        <v>11</v>
      </c>
      <c r="B32" s="184" t="s">
        <v>212</v>
      </c>
      <c r="C32" s="184"/>
      <c r="D32" s="184"/>
    </row>
    <row r="33" ht="15.75">
      <c r="A33" s="68"/>
    </row>
    <row r="34" spans="1:7" ht="15.75">
      <c r="A34" s="15" t="s">
        <v>9</v>
      </c>
      <c r="B34" s="183" t="s">
        <v>10</v>
      </c>
      <c r="C34" s="183"/>
      <c r="D34" s="183"/>
      <c r="E34" s="183"/>
      <c r="F34" s="183"/>
      <c r="G34" s="183"/>
    </row>
    <row r="35" spans="1:7" ht="15.75" customHeight="1">
      <c r="A35" s="15">
        <v>1</v>
      </c>
      <c r="B35" s="164" t="s">
        <v>213</v>
      </c>
      <c r="C35" s="165" t="s">
        <v>214</v>
      </c>
      <c r="D35" s="165" t="s">
        <v>214</v>
      </c>
      <c r="E35" s="165" t="s">
        <v>214</v>
      </c>
      <c r="F35" s="165" t="s">
        <v>214</v>
      </c>
      <c r="G35" s="166" t="s">
        <v>214</v>
      </c>
    </row>
    <row r="36" spans="1:7" ht="30.75" customHeight="1">
      <c r="A36" s="15">
        <v>2</v>
      </c>
      <c r="B36" s="164" t="s">
        <v>222</v>
      </c>
      <c r="C36" s="165" t="s">
        <v>214</v>
      </c>
      <c r="D36" s="165" t="s">
        <v>214</v>
      </c>
      <c r="E36" s="165" t="s">
        <v>214</v>
      </c>
      <c r="F36" s="165" t="s">
        <v>214</v>
      </c>
      <c r="G36" s="166" t="s">
        <v>214</v>
      </c>
    </row>
    <row r="37" spans="1:7" ht="15.75" customHeight="1">
      <c r="A37" s="106"/>
      <c r="B37" s="107"/>
      <c r="C37" s="107"/>
      <c r="D37" s="107"/>
      <c r="E37" s="107"/>
      <c r="F37" s="107"/>
      <c r="G37" s="107"/>
    </row>
    <row r="38" spans="1:7" ht="15.75" customHeight="1">
      <c r="A38" s="185" t="s">
        <v>18</v>
      </c>
      <c r="B38" s="177" t="s">
        <v>12</v>
      </c>
      <c r="C38" s="177"/>
      <c r="D38" s="177"/>
      <c r="E38" s="177"/>
      <c r="F38" s="177"/>
      <c r="G38" s="177"/>
    </row>
    <row r="39" spans="1:2" ht="15" customHeight="1">
      <c r="A39" s="185"/>
      <c r="B39" s="102" t="s">
        <v>13</v>
      </c>
    </row>
    <row r="40" ht="15.75">
      <c r="A40" s="68"/>
    </row>
    <row r="41" spans="1:5" ht="31.5">
      <c r="A41" s="15" t="s">
        <v>9</v>
      </c>
      <c r="B41" s="15" t="s">
        <v>14</v>
      </c>
      <c r="C41" s="15" t="s">
        <v>15</v>
      </c>
      <c r="D41" s="15" t="s">
        <v>16</v>
      </c>
      <c r="E41" s="15" t="s">
        <v>17</v>
      </c>
    </row>
    <row r="42" spans="1:5" ht="15.75">
      <c r="A42" s="15">
        <v>1</v>
      </c>
      <c r="B42" s="15">
        <v>2</v>
      </c>
      <c r="C42" s="15">
        <v>3</v>
      </c>
      <c r="D42" s="15">
        <v>4</v>
      </c>
      <c r="E42" s="15">
        <v>6</v>
      </c>
    </row>
    <row r="43" spans="1:5" ht="30">
      <c r="A43" s="15">
        <v>1</v>
      </c>
      <c r="B43" s="108" t="s">
        <v>215</v>
      </c>
      <c r="C43" s="119">
        <v>20000</v>
      </c>
      <c r="D43" s="119">
        <v>0</v>
      </c>
      <c r="E43" s="119">
        <f>C43+D43</f>
        <v>20000</v>
      </c>
    </row>
    <row r="44" spans="1:5" ht="107.25" customHeight="1">
      <c r="A44" s="15">
        <v>2</v>
      </c>
      <c r="B44" s="108" t="s">
        <v>221</v>
      </c>
      <c r="C44" s="119">
        <v>272596</v>
      </c>
      <c r="D44" s="119"/>
      <c r="E44" s="119">
        <f>C44+D44</f>
        <v>272596</v>
      </c>
    </row>
    <row r="45" spans="1:5" ht="15.75">
      <c r="A45" s="178" t="s">
        <v>17</v>
      </c>
      <c r="B45" s="178"/>
      <c r="C45" s="120">
        <f>SUM(C43:C44)</f>
        <v>292596</v>
      </c>
      <c r="D45" s="120">
        <f>SUM(D43:D44)</f>
        <v>0</v>
      </c>
      <c r="E45" s="120">
        <f>SUM(E43:E44)</f>
        <v>292596</v>
      </c>
    </row>
    <row r="46" ht="15.75">
      <c r="A46" s="68"/>
    </row>
    <row r="47" ht="15.75">
      <c r="A47" s="68"/>
    </row>
    <row r="48" spans="1:7" ht="15.75">
      <c r="A48" s="179" t="s">
        <v>21</v>
      </c>
      <c r="B48" s="148" t="s">
        <v>19</v>
      </c>
      <c r="C48" s="148"/>
      <c r="D48" s="148"/>
      <c r="E48" s="148"/>
      <c r="F48" s="148"/>
      <c r="G48" s="148"/>
    </row>
    <row r="49" spans="1:2" ht="15.75">
      <c r="A49" s="179"/>
      <c r="B49" s="102" t="s">
        <v>13</v>
      </c>
    </row>
    <row r="50" ht="15.75">
      <c r="A50" s="68"/>
    </row>
    <row r="51" spans="1:5" ht="31.5">
      <c r="A51" s="15" t="s">
        <v>9</v>
      </c>
      <c r="B51" s="15" t="s">
        <v>20</v>
      </c>
      <c r="C51" s="15" t="s">
        <v>15</v>
      </c>
      <c r="D51" s="15" t="s">
        <v>16</v>
      </c>
      <c r="E51" s="15" t="s">
        <v>17</v>
      </c>
    </row>
    <row r="52" spans="1:5" ht="15.75">
      <c r="A52" s="15">
        <v>1</v>
      </c>
      <c r="B52" s="15">
        <v>2</v>
      </c>
      <c r="C52" s="15">
        <v>3</v>
      </c>
      <c r="D52" s="15">
        <v>4</v>
      </c>
      <c r="E52" s="15">
        <v>5</v>
      </c>
    </row>
    <row r="53" spans="1:5" ht="90">
      <c r="A53" s="15">
        <v>1</v>
      </c>
      <c r="B53" s="26" t="s">
        <v>223</v>
      </c>
      <c r="C53" s="121">
        <f>SUM(C43)</f>
        <v>20000</v>
      </c>
      <c r="D53" s="121"/>
      <c r="E53" s="121">
        <f>SUM(C53:D53)</f>
        <v>20000</v>
      </c>
    </row>
    <row r="54" spans="1:5" ht="105">
      <c r="A54" s="15">
        <v>2</v>
      </c>
      <c r="B54" s="26" t="s">
        <v>224</v>
      </c>
      <c r="C54" s="121">
        <f>SUM(C44)</f>
        <v>272596</v>
      </c>
      <c r="D54" s="121"/>
      <c r="E54" s="121">
        <f>SUM(C54:D54)</f>
        <v>272596</v>
      </c>
    </row>
    <row r="55" spans="1:5" ht="15.75">
      <c r="A55" s="64"/>
      <c r="B55" s="61" t="s">
        <v>17</v>
      </c>
      <c r="C55" s="120">
        <f>SUM(C53:C54)</f>
        <v>292596</v>
      </c>
      <c r="D55" s="120">
        <f>SUM(D53:D54)</f>
        <v>0</v>
      </c>
      <c r="E55" s="120">
        <f>SUM(E53:E54)</f>
        <v>292596</v>
      </c>
    </row>
    <row r="56" ht="15.75">
      <c r="A56" s="68"/>
    </row>
    <row r="57" ht="15.75">
      <c r="A57" s="68"/>
    </row>
    <row r="58" spans="1:7" ht="15.75">
      <c r="A58" s="104" t="s">
        <v>38</v>
      </c>
      <c r="B58" s="148" t="s">
        <v>22</v>
      </c>
      <c r="C58" s="148"/>
      <c r="D58" s="148"/>
      <c r="E58" s="148"/>
      <c r="F58" s="148"/>
      <c r="G58" s="148"/>
    </row>
    <row r="59" ht="15.75">
      <c r="A59" s="68"/>
    </row>
    <row r="60" spans="1:7" ht="46.5" customHeight="1">
      <c r="A60" s="15" t="s">
        <v>9</v>
      </c>
      <c r="B60" s="15" t="s">
        <v>23</v>
      </c>
      <c r="C60" s="15" t="s">
        <v>24</v>
      </c>
      <c r="D60" s="15" t="s">
        <v>25</v>
      </c>
      <c r="E60" s="15" t="s">
        <v>15</v>
      </c>
      <c r="F60" s="15" t="s">
        <v>16</v>
      </c>
      <c r="G60" s="15" t="s">
        <v>17</v>
      </c>
    </row>
    <row r="61" spans="1:7" ht="15.75">
      <c r="A61" s="15">
        <v>1</v>
      </c>
      <c r="B61" s="15">
        <v>2</v>
      </c>
      <c r="C61" s="15">
        <v>3</v>
      </c>
      <c r="D61" s="15">
        <v>4</v>
      </c>
      <c r="E61" s="15">
        <v>5</v>
      </c>
      <c r="F61" s="15">
        <v>6</v>
      </c>
      <c r="G61" s="15">
        <v>7</v>
      </c>
    </row>
    <row r="62" spans="1:7" ht="15.75">
      <c r="A62" s="15" t="s">
        <v>3</v>
      </c>
      <c r="B62" s="167" t="s">
        <v>213</v>
      </c>
      <c r="C62" s="168"/>
      <c r="D62" s="168"/>
      <c r="E62" s="168"/>
      <c r="F62" s="168"/>
      <c r="G62" s="169"/>
    </row>
    <row r="63" spans="1:7" ht="18.75" customHeight="1">
      <c r="A63" s="15"/>
      <c r="B63" s="60" t="s">
        <v>26</v>
      </c>
      <c r="C63" s="109"/>
      <c r="D63" s="109"/>
      <c r="E63" s="126"/>
      <c r="F63" s="62"/>
      <c r="G63" s="127"/>
    </row>
    <row r="64" spans="1:7" ht="15.75">
      <c r="A64" s="15"/>
      <c r="B64" s="53" t="s">
        <v>216</v>
      </c>
      <c r="C64" s="109" t="s">
        <v>173</v>
      </c>
      <c r="D64" s="109" t="s">
        <v>77</v>
      </c>
      <c r="E64" s="119">
        <f>SUM(C53)</f>
        <v>20000</v>
      </c>
      <c r="F64" s="119"/>
      <c r="G64" s="125">
        <f>E64</f>
        <v>20000</v>
      </c>
    </row>
    <row r="65" spans="1:7" ht="16.5" customHeight="1">
      <c r="A65" s="15"/>
      <c r="B65" s="60" t="s">
        <v>27</v>
      </c>
      <c r="C65" s="109"/>
      <c r="D65" s="109"/>
      <c r="E65" s="62" t="s">
        <v>217</v>
      </c>
      <c r="F65" s="122"/>
      <c r="G65" s="124" t="str">
        <f>E65</f>
        <v> </v>
      </c>
    </row>
    <row r="66" spans="1:7" ht="37.5" customHeight="1">
      <c r="A66" s="15"/>
      <c r="B66" s="53" t="s">
        <v>218</v>
      </c>
      <c r="C66" s="109" t="s">
        <v>180</v>
      </c>
      <c r="D66" s="109" t="s">
        <v>77</v>
      </c>
      <c r="E66" s="62">
        <v>3</v>
      </c>
      <c r="F66" s="123"/>
      <c r="G66" s="124">
        <f>E66</f>
        <v>3</v>
      </c>
    </row>
    <row r="67" spans="1:7" ht="17.25" customHeight="1">
      <c r="A67" s="15"/>
      <c r="B67" s="60" t="s">
        <v>28</v>
      </c>
      <c r="C67" s="109"/>
      <c r="D67" s="109"/>
      <c r="E67" s="62"/>
      <c r="F67" s="124"/>
      <c r="G67" s="124"/>
    </row>
    <row r="68" spans="1:7" ht="36.75" customHeight="1">
      <c r="A68" s="15"/>
      <c r="B68" s="53" t="s">
        <v>219</v>
      </c>
      <c r="C68" s="109" t="s">
        <v>173</v>
      </c>
      <c r="D68" s="109" t="s">
        <v>77</v>
      </c>
      <c r="E68" s="119">
        <f>E64/E66</f>
        <v>6666.666666666667</v>
      </c>
      <c r="F68" s="125"/>
      <c r="G68" s="125">
        <f>E68</f>
        <v>6666.666666666667</v>
      </c>
    </row>
    <row r="69" spans="1:7" ht="16.5" customHeight="1">
      <c r="A69" s="15"/>
      <c r="B69" s="60" t="s">
        <v>29</v>
      </c>
      <c r="C69" s="109"/>
      <c r="D69" s="109"/>
      <c r="E69" s="62"/>
      <c r="F69" s="124"/>
      <c r="G69" s="124"/>
    </row>
    <row r="70" spans="1:7" ht="45.75" customHeight="1">
      <c r="A70" s="15"/>
      <c r="B70" s="53" t="s">
        <v>220</v>
      </c>
      <c r="C70" s="109" t="s">
        <v>66</v>
      </c>
      <c r="D70" s="109" t="s">
        <v>77</v>
      </c>
      <c r="E70" s="15">
        <v>100</v>
      </c>
      <c r="F70" s="124"/>
      <c r="G70" s="124">
        <f>E70</f>
        <v>100</v>
      </c>
    </row>
    <row r="71" spans="1:7" ht="33.75" customHeight="1">
      <c r="A71" s="15" t="s">
        <v>4</v>
      </c>
      <c r="B71" s="167" t="s">
        <v>222</v>
      </c>
      <c r="C71" s="168"/>
      <c r="D71" s="168"/>
      <c r="E71" s="168"/>
      <c r="F71" s="168"/>
      <c r="G71" s="169"/>
    </row>
    <row r="72" spans="1:7" ht="15.75" customHeight="1">
      <c r="A72" s="15"/>
      <c r="B72" s="60" t="s">
        <v>26</v>
      </c>
      <c r="C72" s="109"/>
      <c r="D72" s="109"/>
      <c r="E72" s="64"/>
      <c r="F72" s="110"/>
      <c r="G72" s="111"/>
    </row>
    <row r="73" spans="1:7" ht="15.75" customHeight="1">
      <c r="A73" s="15"/>
      <c r="B73" s="53" t="s">
        <v>216</v>
      </c>
      <c r="C73" s="109" t="s">
        <v>173</v>
      </c>
      <c r="D73" s="109" t="s">
        <v>77</v>
      </c>
      <c r="E73" s="119">
        <f>SUM(C44)</f>
        <v>272596</v>
      </c>
      <c r="F73" s="119"/>
      <c r="G73" s="125">
        <f>SUM(E73:F73)</f>
        <v>272596</v>
      </c>
    </row>
    <row r="74" spans="1:7" ht="15.75" customHeight="1">
      <c r="A74" s="15"/>
      <c r="B74" s="60" t="s">
        <v>27</v>
      </c>
      <c r="C74" s="109"/>
      <c r="D74" s="109"/>
      <c r="E74" s="62" t="s">
        <v>217</v>
      </c>
      <c r="F74" s="122"/>
      <c r="G74" s="125"/>
    </row>
    <row r="75" spans="1:7" ht="24" customHeight="1">
      <c r="A75" s="15"/>
      <c r="B75" s="53" t="s">
        <v>225</v>
      </c>
      <c r="C75" s="109" t="s">
        <v>67</v>
      </c>
      <c r="D75" s="109" t="s">
        <v>77</v>
      </c>
      <c r="E75" s="62">
        <v>16</v>
      </c>
      <c r="F75" s="123"/>
      <c r="G75" s="124">
        <f aca="true" t="shared" si="0" ref="G75:G80">SUM(E75:F75)</f>
        <v>16</v>
      </c>
    </row>
    <row r="76" spans="1:7" ht="24" customHeight="1">
      <c r="A76" s="15"/>
      <c r="B76" s="53" t="s">
        <v>226</v>
      </c>
      <c r="C76" s="109" t="s">
        <v>227</v>
      </c>
      <c r="D76" s="109" t="s">
        <v>77</v>
      </c>
      <c r="E76" s="62">
        <v>32</v>
      </c>
      <c r="F76" s="123"/>
      <c r="G76" s="124">
        <f t="shared" si="0"/>
        <v>32</v>
      </c>
    </row>
    <row r="77" spans="1:7" ht="15.75" customHeight="1">
      <c r="A77" s="15"/>
      <c r="B77" s="60" t="s">
        <v>28</v>
      </c>
      <c r="C77" s="109"/>
      <c r="D77" s="109"/>
      <c r="E77" s="62"/>
      <c r="F77" s="124"/>
      <c r="G77" s="125"/>
    </row>
    <row r="78" spans="1:7" ht="46.5" customHeight="1">
      <c r="A78" s="15"/>
      <c r="B78" s="53" t="s">
        <v>228</v>
      </c>
      <c r="C78" s="109" t="s">
        <v>173</v>
      </c>
      <c r="D78" s="109" t="s">
        <v>77</v>
      </c>
      <c r="E78" s="119">
        <f>SUM(E73/E75/E76)</f>
        <v>532.4140625</v>
      </c>
      <c r="F78" s="125"/>
      <c r="G78" s="125">
        <f t="shared" si="0"/>
        <v>532.4140625</v>
      </c>
    </row>
    <row r="79" spans="1:7" ht="15.75" customHeight="1">
      <c r="A79" s="15"/>
      <c r="B79" s="60" t="s">
        <v>29</v>
      </c>
      <c r="C79" s="109"/>
      <c r="D79" s="109"/>
      <c r="E79" s="62"/>
      <c r="F79" s="124"/>
      <c r="G79" s="125"/>
    </row>
    <row r="80" spans="1:7" ht="28.5" customHeight="1">
      <c r="A80" s="15"/>
      <c r="B80" s="53" t="s">
        <v>220</v>
      </c>
      <c r="C80" s="109" t="s">
        <v>66</v>
      </c>
      <c r="D80" s="109" t="s">
        <v>77</v>
      </c>
      <c r="E80" s="15">
        <v>100</v>
      </c>
      <c r="F80" s="124"/>
      <c r="G80" s="124">
        <f t="shared" si="0"/>
        <v>100</v>
      </c>
    </row>
    <row r="81" spans="1:4" ht="15.75">
      <c r="A81" s="68"/>
      <c r="B81" s="112"/>
      <c r="C81" s="113"/>
      <c r="D81" s="114"/>
    </row>
    <row r="82" spans="1:7" ht="15.75" customHeight="1">
      <c r="A82" s="68" t="s">
        <v>72</v>
      </c>
      <c r="B82" s="68"/>
      <c r="C82" s="68"/>
      <c r="D82" s="69"/>
      <c r="E82" s="70"/>
      <c r="F82" s="170" t="s">
        <v>73</v>
      </c>
      <c r="G82" s="170"/>
    </row>
    <row r="83" spans="1:7" ht="15">
      <c r="A83" s="71"/>
      <c r="B83" s="71"/>
      <c r="C83" s="71"/>
      <c r="D83" s="72" t="s">
        <v>30</v>
      </c>
      <c r="E83" s="73"/>
      <c r="F83" s="171" t="s">
        <v>188</v>
      </c>
      <c r="G83" s="172"/>
    </row>
    <row r="84" spans="1:7" ht="15.75">
      <c r="A84" s="173"/>
      <c r="B84" s="173"/>
      <c r="C84" s="71"/>
      <c r="D84" s="104"/>
      <c r="E84" s="71"/>
      <c r="F84" s="71"/>
      <c r="G84" s="71"/>
    </row>
    <row r="85" spans="1:7" ht="15.75">
      <c r="A85" s="174" t="s">
        <v>31</v>
      </c>
      <c r="B85" s="174"/>
      <c r="C85" s="71"/>
      <c r="E85" s="71"/>
      <c r="F85" s="71"/>
      <c r="G85" s="71"/>
    </row>
    <row r="86" spans="1:7" ht="15.75" customHeight="1">
      <c r="A86" s="68" t="s">
        <v>189</v>
      </c>
      <c r="B86" s="68"/>
      <c r="C86" s="68"/>
      <c r="D86" s="69"/>
      <c r="E86" s="70"/>
      <c r="F86" s="170" t="s">
        <v>75</v>
      </c>
      <c r="G86" s="170"/>
    </row>
    <row r="87" spans="1:7" ht="15.75">
      <c r="A87" s="68" t="s">
        <v>190</v>
      </c>
      <c r="B87" s="68"/>
      <c r="C87" s="71"/>
      <c r="D87" s="72" t="s">
        <v>30</v>
      </c>
      <c r="E87" s="72"/>
      <c r="F87" s="175" t="s">
        <v>188</v>
      </c>
      <c r="G87" s="176"/>
    </row>
    <row r="88" spans="1:7" ht="15.75">
      <c r="A88" s="68"/>
      <c r="B88" s="68"/>
      <c r="C88" s="71"/>
      <c r="D88" s="72"/>
      <c r="E88" s="72"/>
      <c r="F88" s="75"/>
      <c r="G88" s="115"/>
    </row>
    <row r="89" spans="1:7" ht="15.75">
      <c r="A89" s="68"/>
      <c r="B89" s="116"/>
      <c r="C89" s="71"/>
      <c r="D89" s="72"/>
      <c r="E89" s="72"/>
      <c r="F89" s="75"/>
      <c r="G89" s="115"/>
    </row>
    <row r="90" spans="1:7" ht="15.75">
      <c r="A90" s="102"/>
      <c r="B90" s="117" t="s">
        <v>76</v>
      </c>
      <c r="C90" s="104"/>
      <c r="F90" s="163"/>
      <c r="G90" s="163"/>
    </row>
    <row r="91" ht="15">
      <c r="B91" s="118" t="s">
        <v>192</v>
      </c>
    </row>
  </sheetData>
  <sheetProtection/>
  <mergeCells count="43">
    <mergeCell ref="A9:G9"/>
    <mergeCell ref="E4:G4"/>
    <mergeCell ref="E5:G5"/>
    <mergeCell ref="E6:G6"/>
    <mergeCell ref="E7:G7"/>
    <mergeCell ref="D15:E15"/>
    <mergeCell ref="E17:F17"/>
    <mergeCell ref="B29:G29"/>
    <mergeCell ref="E16:F16"/>
    <mergeCell ref="B19:G19"/>
    <mergeCell ref="B20:G20"/>
    <mergeCell ref="B21:G21"/>
    <mergeCell ref="B22:G22"/>
    <mergeCell ref="B23:G23"/>
    <mergeCell ref="B31:G31"/>
    <mergeCell ref="B34:G34"/>
    <mergeCell ref="B32:D32"/>
    <mergeCell ref="B35:G35"/>
    <mergeCell ref="A38:A39"/>
    <mergeCell ref="B24:G24"/>
    <mergeCell ref="B25:G25"/>
    <mergeCell ref="B27:G27"/>
    <mergeCell ref="B28:G28"/>
    <mergeCell ref="A45:B45"/>
    <mergeCell ref="A48:A49"/>
    <mergeCell ref="B48:G48"/>
    <mergeCell ref="B58:G58"/>
    <mergeCell ref="B62:G62"/>
    <mergeCell ref="E1:G1"/>
    <mergeCell ref="A10:G10"/>
    <mergeCell ref="D12:F12"/>
    <mergeCell ref="D13:E13"/>
    <mergeCell ref="D14:F14"/>
    <mergeCell ref="F90:G90"/>
    <mergeCell ref="B36:G36"/>
    <mergeCell ref="B71:G71"/>
    <mergeCell ref="F82:G82"/>
    <mergeCell ref="F83:G83"/>
    <mergeCell ref="A84:B84"/>
    <mergeCell ref="A85:B85"/>
    <mergeCell ref="F86:G86"/>
    <mergeCell ref="F87:G87"/>
    <mergeCell ref="B38:G38"/>
  </mergeCells>
  <printOptions/>
  <pageMargins left="0.1968503937007874" right="0.1968503937007874" top="1.1811023622047245" bottom="0.1968503937007874" header="0.31496062992125984" footer="0.31496062992125984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1"/>
  <sheetViews>
    <sheetView zoomScalePageLayoutView="0" workbookViewId="0" topLeftCell="A13">
      <selection activeCell="B24" sqref="B24:G25"/>
    </sheetView>
  </sheetViews>
  <sheetFormatPr defaultColWidth="21.57421875" defaultRowHeight="15"/>
  <cols>
    <col min="1" max="1" width="6.57421875" style="2" customWidth="1"/>
    <col min="2" max="2" width="33.421875" style="2" customWidth="1"/>
    <col min="3" max="3" width="15.7109375" style="2" customWidth="1"/>
    <col min="4" max="4" width="21.57421875" style="2" customWidth="1"/>
    <col min="5" max="5" width="22.421875" style="2" customWidth="1"/>
    <col min="6" max="16384" width="21.57421875" style="2" customWidth="1"/>
  </cols>
  <sheetData>
    <row r="1" spans="1:7" ht="15" customHeight="1">
      <c r="A1" s="19"/>
      <c r="B1" s="19"/>
      <c r="C1" s="19"/>
      <c r="D1" s="19"/>
      <c r="E1" s="159" t="s">
        <v>68</v>
      </c>
      <c r="F1" s="159"/>
      <c r="G1" s="159"/>
    </row>
    <row r="2" spans="1:7" ht="21" customHeight="1">
      <c r="A2" s="19"/>
      <c r="B2" s="19"/>
      <c r="C2" s="19"/>
      <c r="D2" s="19"/>
      <c r="E2" s="159"/>
      <c r="F2" s="159"/>
      <c r="G2" s="159"/>
    </row>
    <row r="3" spans="1:7" ht="15.75">
      <c r="A3" s="47"/>
      <c r="B3" s="19"/>
      <c r="C3" s="19"/>
      <c r="D3" s="19"/>
      <c r="E3" s="45" t="s">
        <v>0</v>
      </c>
      <c r="F3" s="55"/>
      <c r="G3" s="55"/>
    </row>
    <row r="4" spans="1:7" ht="15.75">
      <c r="A4" s="47"/>
      <c r="B4" s="19"/>
      <c r="C4" s="19"/>
      <c r="D4" s="19"/>
      <c r="E4" s="140" t="s">
        <v>139</v>
      </c>
      <c r="F4" s="140"/>
      <c r="G4" s="140"/>
    </row>
    <row r="5" spans="1:7" ht="15.75">
      <c r="A5" s="47"/>
      <c r="B5" s="47"/>
      <c r="C5" s="19"/>
      <c r="D5" s="19"/>
      <c r="E5" s="160" t="s">
        <v>48</v>
      </c>
      <c r="F5" s="160"/>
      <c r="G5" s="160"/>
    </row>
    <row r="6" spans="1:7" ht="15" customHeight="1">
      <c r="A6" s="47"/>
      <c r="B6" s="19"/>
      <c r="C6" s="19"/>
      <c r="D6" s="19"/>
      <c r="E6" s="161" t="s">
        <v>1</v>
      </c>
      <c r="F6" s="161"/>
      <c r="G6" s="161"/>
    </row>
    <row r="7" spans="1:7" ht="15" customHeight="1">
      <c r="A7" s="47"/>
      <c r="B7" s="19"/>
      <c r="C7" s="19"/>
      <c r="D7" s="19"/>
      <c r="E7" s="162" t="s">
        <v>193</v>
      </c>
      <c r="F7" s="162"/>
      <c r="G7" s="162"/>
    </row>
    <row r="8" spans="1:7" ht="15.75">
      <c r="A8" s="149" t="s">
        <v>2</v>
      </c>
      <c r="B8" s="149"/>
      <c r="C8" s="149"/>
      <c r="D8" s="149"/>
      <c r="E8" s="149"/>
      <c r="F8" s="149"/>
      <c r="G8" s="149"/>
    </row>
    <row r="9" spans="1:7" ht="15.75">
      <c r="A9" s="149" t="s">
        <v>50</v>
      </c>
      <c r="B9" s="149"/>
      <c r="C9" s="149"/>
      <c r="D9" s="149"/>
      <c r="E9" s="149"/>
      <c r="F9" s="149"/>
      <c r="G9" s="149"/>
    </row>
    <row r="10" spans="1:7" ht="15.75">
      <c r="A10" s="29"/>
      <c r="B10" s="29"/>
      <c r="C10" s="29"/>
      <c r="D10" s="29"/>
      <c r="E10" s="29"/>
      <c r="F10" s="29"/>
      <c r="G10" s="29"/>
    </row>
    <row r="11" spans="1:7" ht="15" customHeight="1">
      <c r="A11" s="42" t="s">
        <v>140</v>
      </c>
      <c r="B11" s="40" t="s">
        <v>144</v>
      </c>
      <c r="C11" s="31"/>
      <c r="D11" s="150" t="s">
        <v>48</v>
      </c>
      <c r="E11" s="151"/>
      <c r="F11" s="152"/>
      <c r="G11" s="32">
        <v>38068238</v>
      </c>
    </row>
    <row r="12" spans="1:7" ht="22.5" customHeight="1">
      <c r="A12" s="43"/>
      <c r="B12" s="86" t="s">
        <v>43</v>
      </c>
      <c r="C12" s="87"/>
      <c r="D12" s="206" t="s">
        <v>1</v>
      </c>
      <c r="E12" s="206"/>
      <c r="F12" s="88"/>
      <c r="G12" s="89" t="s">
        <v>41</v>
      </c>
    </row>
    <row r="13" spans="1:7" ht="15" customHeight="1">
      <c r="A13" s="42" t="s">
        <v>141</v>
      </c>
      <c r="B13" s="40" t="s">
        <v>145</v>
      </c>
      <c r="C13" s="31"/>
      <c r="D13" s="207" t="s">
        <v>48</v>
      </c>
      <c r="E13" s="208"/>
      <c r="F13" s="209"/>
      <c r="G13" s="32">
        <v>38068238</v>
      </c>
    </row>
    <row r="14" spans="1:7" ht="22.5" customHeight="1">
      <c r="A14" s="90"/>
      <c r="B14" s="86" t="s">
        <v>43</v>
      </c>
      <c r="C14" s="87"/>
      <c r="D14" s="206" t="s">
        <v>32</v>
      </c>
      <c r="E14" s="206"/>
      <c r="F14" s="88"/>
      <c r="G14" s="89" t="s">
        <v>41</v>
      </c>
    </row>
    <row r="15" spans="1:7" ht="27.75" customHeight="1">
      <c r="A15" s="18" t="s">
        <v>42</v>
      </c>
      <c r="B15" s="28" t="s">
        <v>146</v>
      </c>
      <c r="C15" s="50">
        <v>7330</v>
      </c>
      <c r="D15" s="28" t="s">
        <v>147</v>
      </c>
      <c r="E15" s="158" t="s">
        <v>148</v>
      </c>
      <c r="F15" s="158"/>
      <c r="G15" s="28" t="s">
        <v>143</v>
      </c>
    </row>
    <row r="16" spans="1:7" ht="59.25" customHeight="1">
      <c r="A16" s="19"/>
      <c r="B16" s="20" t="s">
        <v>43</v>
      </c>
      <c r="C16" s="49" t="s">
        <v>44</v>
      </c>
      <c r="D16" s="49" t="s">
        <v>45</v>
      </c>
      <c r="E16" s="147" t="s">
        <v>46</v>
      </c>
      <c r="F16" s="147"/>
      <c r="G16" s="49" t="s">
        <v>47</v>
      </c>
    </row>
    <row r="17" spans="1:7" ht="30" customHeight="1">
      <c r="A17" s="47" t="s">
        <v>5</v>
      </c>
      <c r="B17" s="10" t="s">
        <v>51</v>
      </c>
      <c r="C17" s="10"/>
      <c r="D17" s="11"/>
      <c r="E17" s="12">
        <f>SUM(C18+F18)</f>
        <v>31443998.25</v>
      </c>
      <c r="F17" s="11" t="s">
        <v>52</v>
      </c>
      <c r="G17" s="11"/>
    </row>
    <row r="18" spans="1:7" ht="18.75" customHeight="1">
      <c r="A18" s="47"/>
      <c r="B18" s="11" t="s">
        <v>53</v>
      </c>
      <c r="C18" s="12">
        <f>SUM(C51)</f>
        <v>0</v>
      </c>
      <c r="D18" s="11" t="s">
        <v>54</v>
      </c>
      <c r="E18" s="13" t="s">
        <v>55</v>
      </c>
      <c r="F18" s="12">
        <f>SUM(D51)</f>
        <v>31443998.25</v>
      </c>
      <c r="G18" s="11" t="s">
        <v>56</v>
      </c>
    </row>
    <row r="19" spans="1:7" ht="15.75">
      <c r="A19" s="47" t="s">
        <v>6</v>
      </c>
      <c r="B19" s="140" t="s">
        <v>60</v>
      </c>
      <c r="C19" s="140"/>
      <c r="D19" s="140"/>
      <c r="E19" s="140"/>
      <c r="F19" s="140"/>
      <c r="G19" s="140"/>
    </row>
    <row r="20" spans="1:7" ht="15.75">
      <c r="A20" s="47"/>
      <c r="B20" s="148" t="s">
        <v>57</v>
      </c>
      <c r="C20" s="148"/>
      <c r="D20" s="148"/>
      <c r="E20" s="148"/>
      <c r="F20" s="148"/>
      <c r="G20" s="148"/>
    </row>
    <row r="21" spans="1:7" ht="15.75">
      <c r="A21" s="47"/>
      <c r="B21" s="148" t="s">
        <v>58</v>
      </c>
      <c r="C21" s="148"/>
      <c r="D21" s="148"/>
      <c r="E21" s="148"/>
      <c r="F21" s="148"/>
      <c r="G21" s="148"/>
    </row>
    <row r="22" spans="1:7" ht="15.75">
      <c r="A22" s="47"/>
      <c r="B22" s="148" t="s">
        <v>61</v>
      </c>
      <c r="C22" s="148"/>
      <c r="D22" s="148"/>
      <c r="E22" s="148"/>
      <c r="F22" s="148"/>
      <c r="G22" s="148"/>
    </row>
    <row r="23" spans="1:7" ht="33.75" customHeight="1">
      <c r="A23" s="47"/>
      <c r="B23" s="148" t="s">
        <v>59</v>
      </c>
      <c r="C23" s="148"/>
      <c r="D23" s="148"/>
      <c r="E23" s="148"/>
      <c r="F23" s="148"/>
      <c r="G23" s="148"/>
    </row>
    <row r="24" spans="1:7" ht="33.75" customHeight="1">
      <c r="A24" s="47"/>
      <c r="B24" s="146" t="s">
        <v>156</v>
      </c>
      <c r="C24" s="146"/>
      <c r="D24" s="146"/>
      <c r="E24" s="146"/>
      <c r="F24" s="146"/>
      <c r="G24" s="146"/>
    </row>
    <row r="25" spans="1:7" ht="30.75" customHeight="1">
      <c r="A25" s="47"/>
      <c r="B25" s="146" t="s">
        <v>157</v>
      </c>
      <c r="C25" s="146"/>
      <c r="D25" s="146"/>
      <c r="E25" s="146"/>
      <c r="F25" s="146"/>
      <c r="G25" s="146"/>
    </row>
    <row r="26" spans="1:7" ht="15.75">
      <c r="A26" s="47" t="s">
        <v>7</v>
      </c>
      <c r="B26" s="140" t="s">
        <v>33</v>
      </c>
      <c r="C26" s="140"/>
      <c r="D26" s="140"/>
      <c r="E26" s="140"/>
      <c r="F26" s="140"/>
      <c r="G26" s="140"/>
    </row>
    <row r="27" spans="1:7" ht="15.75">
      <c r="A27" s="46" t="s">
        <v>9</v>
      </c>
      <c r="B27" s="142" t="s">
        <v>34</v>
      </c>
      <c r="C27" s="142"/>
      <c r="D27" s="142"/>
      <c r="E27" s="142"/>
      <c r="F27" s="142"/>
      <c r="G27" s="142"/>
    </row>
    <row r="28" spans="1:7" ht="33" customHeight="1">
      <c r="A28" s="15">
        <v>1</v>
      </c>
      <c r="B28" s="145" t="s">
        <v>149</v>
      </c>
      <c r="C28" s="145"/>
      <c r="D28" s="145"/>
      <c r="E28" s="145"/>
      <c r="F28" s="145"/>
      <c r="G28" s="145"/>
    </row>
    <row r="29" spans="1:7" ht="15.75">
      <c r="A29" s="9"/>
      <c r="B29" s="91"/>
      <c r="C29" s="91"/>
      <c r="D29" s="91"/>
      <c r="E29" s="91"/>
      <c r="F29" s="91"/>
      <c r="G29" s="91"/>
    </row>
    <row r="30" spans="1:7" ht="15.75">
      <c r="A30" s="92" t="s">
        <v>8</v>
      </c>
      <c r="B30" s="91" t="s">
        <v>35</v>
      </c>
      <c r="C30" s="200" t="s">
        <v>150</v>
      </c>
      <c r="D30" s="200"/>
      <c r="E30" s="200"/>
      <c r="F30" s="200"/>
      <c r="G30" s="200"/>
    </row>
    <row r="31" spans="1:7" ht="17.25" customHeight="1">
      <c r="A31" s="92"/>
      <c r="B31" s="48"/>
      <c r="C31" s="48"/>
      <c r="D31" s="48"/>
      <c r="E31" s="48"/>
      <c r="F31" s="48"/>
      <c r="G31" s="48"/>
    </row>
    <row r="32" spans="1:7" ht="15.75">
      <c r="A32" s="47" t="s">
        <v>11</v>
      </c>
      <c r="B32" s="140" t="s">
        <v>36</v>
      </c>
      <c r="C32" s="140"/>
      <c r="D32" s="140"/>
      <c r="E32" s="140"/>
      <c r="F32" s="140"/>
      <c r="G32" s="140"/>
    </row>
    <row r="33" spans="1:7" ht="15.75">
      <c r="A33" s="46" t="s">
        <v>9</v>
      </c>
      <c r="B33" s="142" t="s">
        <v>10</v>
      </c>
      <c r="C33" s="142"/>
      <c r="D33" s="142"/>
      <c r="E33" s="142"/>
      <c r="F33" s="142"/>
      <c r="G33" s="142"/>
    </row>
    <row r="34" spans="1:7" ht="33" customHeight="1">
      <c r="A34" s="15">
        <v>1</v>
      </c>
      <c r="B34" s="145" t="s">
        <v>151</v>
      </c>
      <c r="C34" s="145"/>
      <c r="D34" s="145"/>
      <c r="E34" s="145"/>
      <c r="F34" s="145"/>
      <c r="G34" s="145"/>
    </row>
    <row r="35" spans="1:7" ht="34.5" customHeight="1">
      <c r="A35" s="15">
        <v>2</v>
      </c>
      <c r="B35" s="145" t="s">
        <v>159</v>
      </c>
      <c r="C35" s="145"/>
      <c r="D35" s="145"/>
      <c r="E35" s="145"/>
      <c r="F35" s="145"/>
      <c r="G35" s="145"/>
    </row>
    <row r="36" spans="1:7" ht="33" customHeight="1">
      <c r="A36" s="15">
        <v>3</v>
      </c>
      <c r="B36" s="145" t="s">
        <v>160</v>
      </c>
      <c r="C36" s="145"/>
      <c r="D36" s="145"/>
      <c r="E36" s="145"/>
      <c r="F36" s="145"/>
      <c r="G36" s="145"/>
    </row>
    <row r="37" spans="1:7" ht="33" customHeight="1">
      <c r="A37" s="15">
        <v>4</v>
      </c>
      <c r="B37" s="145" t="s">
        <v>161</v>
      </c>
      <c r="C37" s="145"/>
      <c r="D37" s="145"/>
      <c r="E37" s="145"/>
      <c r="F37" s="145"/>
      <c r="G37" s="145"/>
    </row>
    <row r="38" spans="1:7" ht="33" customHeight="1">
      <c r="A38" s="15">
        <v>5</v>
      </c>
      <c r="B38" s="145" t="s">
        <v>162</v>
      </c>
      <c r="C38" s="145"/>
      <c r="D38" s="145"/>
      <c r="E38" s="145"/>
      <c r="F38" s="145"/>
      <c r="G38" s="145"/>
    </row>
    <row r="39" spans="1:7" ht="18.75" customHeight="1">
      <c r="A39" s="15">
        <v>6</v>
      </c>
      <c r="B39" s="205" t="s">
        <v>163</v>
      </c>
      <c r="C39" s="205"/>
      <c r="D39" s="205"/>
      <c r="E39" s="205"/>
      <c r="F39" s="205"/>
      <c r="G39" s="205"/>
    </row>
    <row r="40" spans="1:7" ht="15.75">
      <c r="A40" s="47"/>
      <c r="B40" s="45"/>
      <c r="C40" s="45"/>
      <c r="D40" s="45"/>
      <c r="E40" s="45"/>
      <c r="F40" s="45"/>
      <c r="G40" s="45"/>
    </row>
    <row r="41" spans="1:7" ht="15.75">
      <c r="A41" s="47" t="s">
        <v>18</v>
      </c>
      <c r="B41" s="7" t="s">
        <v>14</v>
      </c>
      <c r="C41" s="45"/>
      <c r="D41" s="45"/>
      <c r="E41" s="45"/>
      <c r="F41" s="45"/>
      <c r="G41" s="45"/>
    </row>
    <row r="42" spans="1:7" ht="15.75">
      <c r="A42" s="9"/>
      <c r="B42" s="91" t="s">
        <v>37</v>
      </c>
      <c r="C42" s="91"/>
      <c r="D42" s="91"/>
      <c r="E42" s="91"/>
      <c r="F42" s="91"/>
      <c r="G42" s="91"/>
    </row>
    <row r="43" spans="1:7" ht="31.5">
      <c r="A43" s="46" t="s">
        <v>9</v>
      </c>
      <c r="B43" s="46" t="s">
        <v>14</v>
      </c>
      <c r="C43" s="46" t="s">
        <v>15</v>
      </c>
      <c r="D43" s="46" t="s">
        <v>16</v>
      </c>
      <c r="E43" s="46" t="s">
        <v>17</v>
      </c>
      <c r="F43" s="91"/>
      <c r="G43" s="91"/>
    </row>
    <row r="44" spans="1:7" ht="15.75">
      <c r="A44" s="46">
        <v>1</v>
      </c>
      <c r="B44" s="46">
        <v>2</v>
      </c>
      <c r="C44" s="46">
        <v>3</v>
      </c>
      <c r="D44" s="46">
        <v>4</v>
      </c>
      <c r="E44" s="46">
        <v>5</v>
      </c>
      <c r="F44" s="91"/>
      <c r="G44" s="91"/>
    </row>
    <row r="45" spans="1:7" ht="111.75" customHeight="1">
      <c r="A45" s="46">
        <v>1</v>
      </c>
      <c r="B45" s="4" t="s">
        <v>151</v>
      </c>
      <c r="C45" s="78"/>
      <c r="D45" s="77">
        <v>29914312.25</v>
      </c>
      <c r="E45" s="77">
        <f>SUM(C45:D45)</f>
        <v>29914312.25</v>
      </c>
      <c r="F45" s="91"/>
      <c r="G45" s="91"/>
    </row>
    <row r="46" spans="1:7" ht="81" customHeight="1">
      <c r="A46" s="46">
        <v>2</v>
      </c>
      <c r="B46" s="4" t="str">
        <f>B35</f>
        <v>Улаштування електричних мереж в межах адміністративної будівлі Лиманської міської ради за адресою м. Лиман вул. Привокзальна,9</v>
      </c>
      <c r="C46" s="78"/>
      <c r="D46" s="77">
        <v>25229</v>
      </c>
      <c r="E46" s="77">
        <f>SUM(C46:D46)</f>
        <v>25229</v>
      </c>
      <c r="F46" s="91"/>
      <c r="G46" s="91"/>
    </row>
    <row r="47" spans="1:7" ht="97.5" customHeight="1">
      <c r="A47" s="46">
        <v>3</v>
      </c>
      <c r="B47" s="4" t="str">
        <f>B36</f>
        <v>Корегування проектно-кошторисної документації по об'єкту  "Будівництво електромереж до промислового майданчика Індустріального парку "Лиманський"</v>
      </c>
      <c r="C47" s="78"/>
      <c r="D47" s="77">
        <v>16534</v>
      </c>
      <c r="E47" s="77">
        <f>SUM(C47:D47)</f>
        <v>16534</v>
      </c>
      <c r="F47" s="91"/>
      <c r="G47" s="91"/>
    </row>
    <row r="48" spans="1:7" ht="110.25" customHeight="1">
      <c r="A48" s="46">
        <v>4</v>
      </c>
      <c r="B48" s="4" t="str">
        <f>B37</f>
        <v>Корегування проектно-кошторисної документації по об'єкту  "Будівництво водопровідної мережі до промислового майданчика Індустріального парку "Лиманський"</v>
      </c>
      <c r="C48" s="78"/>
      <c r="D48" s="77">
        <v>4860</v>
      </c>
      <c r="E48" s="77">
        <f>SUM(C48:D48)</f>
        <v>4860</v>
      </c>
      <c r="F48" s="91"/>
      <c r="G48" s="91"/>
    </row>
    <row r="49" spans="1:7" ht="110.25" customHeight="1">
      <c r="A49" s="46">
        <v>5</v>
      </c>
      <c r="B49" s="4" t="str">
        <f>B38</f>
        <v>Корегування проектно-кошторисної документації по об'єкту  "Будівництво газопроводу середнього тиску до промислового майданчика Індустріального парку "Лиманський"</v>
      </c>
      <c r="C49" s="78"/>
      <c r="D49" s="77">
        <v>4860</v>
      </c>
      <c r="E49" s="77">
        <f>SUM(C49:D49)</f>
        <v>4860</v>
      </c>
      <c r="F49" s="91"/>
      <c r="G49" s="91"/>
    </row>
    <row r="50" spans="1:7" ht="34.5" customHeight="1">
      <c r="A50" s="46">
        <v>6</v>
      </c>
      <c r="B50" s="59" t="s">
        <v>163</v>
      </c>
      <c r="C50" s="79"/>
      <c r="D50" s="80">
        <f>140081+159313+1178809</f>
        <v>1478203</v>
      </c>
      <c r="E50" s="80">
        <f>D50</f>
        <v>1478203</v>
      </c>
      <c r="F50" s="91"/>
      <c r="G50" s="91"/>
    </row>
    <row r="51" spans="1:7" ht="15.75">
      <c r="A51" s="204" t="s">
        <v>17</v>
      </c>
      <c r="B51" s="204"/>
      <c r="C51" s="77">
        <f>SUM(C45:C50)</f>
        <v>0</v>
      </c>
      <c r="D51" s="77">
        <f>SUM(D45:D50)</f>
        <v>31443998.25</v>
      </c>
      <c r="E51" s="77">
        <f>SUM(E45:E50)</f>
        <v>31443998.25</v>
      </c>
      <c r="F51" s="91"/>
      <c r="G51" s="91"/>
    </row>
    <row r="52" spans="1:7" ht="15.75">
      <c r="A52" s="141" t="s">
        <v>21</v>
      </c>
      <c r="B52" s="140" t="s">
        <v>19</v>
      </c>
      <c r="C52" s="140"/>
      <c r="D52" s="140"/>
      <c r="E52" s="140"/>
      <c r="F52" s="140"/>
      <c r="G52" s="140"/>
    </row>
    <row r="53" spans="1:7" ht="15.75">
      <c r="A53" s="141"/>
      <c r="B53" s="56" t="s">
        <v>13</v>
      </c>
      <c r="C53" s="91"/>
      <c r="D53" s="91"/>
      <c r="E53" s="91"/>
      <c r="F53" s="91"/>
      <c r="G53" s="91"/>
    </row>
    <row r="54" spans="1:7" ht="31.5">
      <c r="A54" s="46" t="s">
        <v>9</v>
      </c>
      <c r="B54" s="46" t="s">
        <v>20</v>
      </c>
      <c r="C54" s="46" t="s">
        <v>15</v>
      </c>
      <c r="D54" s="46" t="s">
        <v>16</v>
      </c>
      <c r="E54" s="46" t="s">
        <v>17</v>
      </c>
      <c r="F54" s="91"/>
      <c r="G54" s="91"/>
    </row>
    <row r="55" spans="1:7" ht="15.75">
      <c r="A55" s="46">
        <v>1</v>
      </c>
      <c r="B55" s="46">
        <v>2</v>
      </c>
      <c r="C55" s="46">
        <v>3</v>
      </c>
      <c r="D55" s="46">
        <v>4</v>
      </c>
      <c r="E55" s="46">
        <v>5</v>
      </c>
      <c r="F55" s="91"/>
      <c r="G55" s="91"/>
    </row>
    <row r="56" spans="1:7" ht="78" customHeight="1">
      <c r="A56" s="46">
        <v>1</v>
      </c>
      <c r="B56" s="54" t="s">
        <v>164</v>
      </c>
      <c r="C56" s="14">
        <v>0</v>
      </c>
      <c r="D56" s="14">
        <f>D50</f>
        <v>1478203</v>
      </c>
      <c r="E56" s="14">
        <f>SUM(C56:D56)</f>
        <v>1478203</v>
      </c>
      <c r="F56" s="91"/>
      <c r="G56" s="91"/>
    </row>
    <row r="57" spans="1:7" ht="67.5" customHeight="1">
      <c r="A57" s="46">
        <v>2</v>
      </c>
      <c r="B57" s="4" t="s">
        <v>155</v>
      </c>
      <c r="C57" s="14">
        <f>SUM(C51)</f>
        <v>0</v>
      </c>
      <c r="D57" s="14">
        <f>D51-D50</f>
        <v>29965795.25</v>
      </c>
      <c r="E57" s="14">
        <f>SUM(C57:D57)</f>
        <v>29965795.25</v>
      </c>
      <c r="F57" s="91"/>
      <c r="G57" s="91"/>
    </row>
    <row r="58" spans="1:7" ht="15.75">
      <c r="A58" s="142" t="s">
        <v>17</v>
      </c>
      <c r="B58" s="142"/>
      <c r="C58" s="14">
        <f>SUM(C57)</f>
        <v>0</v>
      </c>
      <c r="D58" s="14">
        <f>SUM(D56:D57)</f>
        <v>31443998.25</v>
      </c>
      <c r="E58" s="14">
        <f>SUM(E56:E57)</f>
        <v>31443998.25</v>
      </c>
      <c r="F58" s="91"/>
      <c r="G58" s="91"/>
    </row>
    <row r="59" spans="1:7" ht="15.75">
      <c r="A59" s="9"/>
      <c r="B59" s="91"/>
      <c r="C59" s="91"/>
      <c r="D59" s="91"/>
      <c r="E59" s="91"/>
      <c r="F59" s="91"/>
      <c r="G59" s="91"/>
    </row>
    <row r="60" spans="1:7" ht="15.75">
      <c r="A60" s="47" t="s">
        <v>38</v>
      </c>
      <c r="B60" s="140" t="s">
        <v>22</v>
      </c>
      <c r="C60" s="140"/>
      <c r="D60" s="140"/>
      <c r="E60" s="140"/>
      <c r="F60" s="140"/>
      <c r="G60" s="140"/>
    </row>
    <row r="61" spans="1:7" ht="26.25" customHeight="1">
      <c r="A61" s="46" t="s">
        <v>9</v>
      </c>
      <c r="B61" s="46" t="s">
        <v>23</v>
      </c>
      <c r="C61" s="46" t="s">
        <v>24</v>
      </c>
      <c r="D61" s="46" t="s">
        <v>25</v>
      </c>
      <c r="E61" s="46" t="s">
        <v>15</v>
      </c>
      <c r="F61" s="46" t="s">
        <v>16</v>
      </c>
      <c r="G61" s="46" t="s">
        <v>17</v>
      </c>
    </row>
    <row r="62" spans="1:7" ht="15.75">
      <c r="A62" s="46">
        <v>1</v>
      </c>
      <c r="B62" s="46">
        <v>2</v>
      </c>
      <c r="C62" s="46">
        <v>3</v>
      </c>
      <c r="D62" s="46">
        <v>4</v>
      </c>
      <c r="E62" s="46">
        <v>5</v>
      </c>
      <c r="F62" s="46">
        <v>6</v>
      </c>
      <c r="G62" s="46">
        <v>7</v>
      </c>
    </row>
    <row r="63" spans="1:7" ht="31.5" customHeight="1">
      <c r="A63" s="46"/>
      <c r="B63" s="201" t="s">
        <v>152</v>
      </c>
      <c r="C63" s="201"/>
      <c r="D63" s="201"/>
      <c r="E63" s="201"/>
      <c r="F63" s="201"/>
      <c r="G63" s="201"/>
    </row>
    <row r="64" spans="1:7" ht="15.75">
      <c r="A64" s="15">
        <v>1</v>
      </c>
      <c r="B64" s="16" t="s">
        <v>26</v>
      </c>
      <c r="C64" s="15"/>
      <c r="D64" s="15"/>
      <c r="E64" s="46"/>
      <c r="F64" s="46"/>
      <c r="G64" s="46"/>
    </row>
    <row r="65" spans="1:7" ht="15.75">
      <c r="A65" s="15"/>
      <c r="B65" s="16" t="s">
        <v>63</v>
      </c>
      <c r="C65" s="15" t="s">
        <v>37</v>
      </c>
      <c r="D65" s="15" t="s">
        <v>64</v>
      </c>
      <c r="E65" s="14"/>
      <c r="F65" s="14">
        <f>SUM(D45)</f>
        <v>29914312.25</v>
      </c>
      <c r="G65" s="14">
        <f>SUM(E65:F65)</f>
        <v>29914312.25</v>
      </c>
    </row>
    <row r="66" spans="1:7" ht="15.75">
      <c r="A66" s="15">
        <v>2</v>
      </c>
      <c r="B66" s="16" t="s">
        <v>27</v>
      </c>
      <c r="C66" s="15"/>
      <c r="D66" s="15"/>
      <c r="E66" s="46"/>
      <c r="F66" s="46"/>
      <c r="G66" s="46"/>
    </row>
    <row r="67" spans="1:7" ht="45">
      <c r="A67" s="16"/>
      <c r="B67" s="26" t="s">
        <v>153</v>
      </c>
      <c r="C67" s="15" t="s">
        <v>137</v>
      </c>
      <c r="D67" s="15" t="s">
        <v>77</v>
      </c>
      <c r="E67" s="46"/>
      <c r="F67" s="46">
        <v>19272</v>
      </c>
      <c r="G67" s="46">
        <f>SUM(E67:F67)</f>
        <v>19272</v>
      </c>
    </row>
    <row r="68" spans="1:7" ht="15.75">
      <c r="A68" s="15">
        <v>3</v>
      </c>
      <c r="B68" s="26" t="s">
        <v>28</v>
      </c>
      <c r="C68" s="15"/>
      <c r="D68" s="15"/>
      <c r="E68" s="46"/>
      <c r="F68" s="46"/>
      <c r="G68" s="46"/>
    </row>
    <row r="69" spans="1:7" ht="30">
      <c r="A69" s="15"/>
      <c r="B69" s="26" t="s">
        <v>154</v>
      </c>
      <c r="C69" s="15" t="s">
        <v>37</v>
      </c>
      <c r="D69" s="15" t="s">
        <v>77</v>
      </c>
      <c r="E69" s="14"/>
      <c r="F69" s="14">
        <f>SUM(F65/F67)</f>
        <v>1552.2162852843503</v>
      </c>
      <c r="G69" s="14">
        <f>SUM(E69:F69)</f>
        <v>1552.2162852843503</v>
      </c>
    </row>
    <row r="70" spans="1:7" ht="15.75">
      <c r="A70" s="15">
        <v>4</v>
      </c>
      <c r="B70" s="16" t="s">
        <v>29</v>
      </c>
      <c r="C70" s="15"/>
      <c r="D70" s="15"/>
      <c r="E70" s="46"/>
      <c r="F70" s="46"/>
      <c r="G70" s="46"/>
    </row>
    <row r="71" spans="1:7" ht="47.25">
      <c r="A71" s="15"/>
      <c r="B71" s="16" t="s">
        <v>65</v>
      </c>
      <c r="C71" s="15" t="s">
        <v>66</v>
      </c>
      <c r="D71" s="15" t="s">
        <v>77</v>
      </c>
      <c r="E71" s="46"/>
      <c r="F71" s="46">
        <v>100</v>
      </c>
      <c r="G71" s="46">
        <f>SUM(E71:F71)</f>
        <v>100</v>
      </c>
    </row>
    <row r="72" spans="1:7" ht="32.25" customHeight="1">
      <c r="A72" s="46"/>
      <c r="B72" s="201" t="s">
        <v>165</v>
      </c>
      <c r="C72" s="201"/>
      <c r="D72" s="201"/>
      <c r="E72" s="201"/>
      <c r="F72" s="201"/>
      <c r="G72" s="201"/>
    </row>
    <row r="73" spans="1:7" ht="15.75">
      <c r="A73" s="15">
        <v>1</v>
      </c>
      <c r="B73" s="16" t="s">
        <v>26</v>
      </c>
      <c r="C73" s="15"/>
      <c r="D73" s="15"/>
      <c r="E73" s="46"/>
      <c r="F73" s="46"/>
      <c r="G73" s="46"/>
    </row>
    <row r="74" spans="1:7" ht="15.75">
      <c r="A74" s="15"/>
      <c r="B74" s="16" t="s">
        <v>63</v>
      </c>
      <c r="C74" s="15" t="s">
        <v>37</v>
      </c>
      <c r="D74" s="15" t="s">
        <v>64</v>
      </c>
      <c r="E74" s="14"/>
      <c r="F74" s="14">
        <v>25229</v>
      </c>
      <c r="G74" s="14">
        <f>SUM(E74:F74)</f>
        <v>25229</v>
      </c>
    </row>
    <row r="75" spans="1:7" ht="15.75">
      <c r="A75" s="15">
        <v>2</v>
      </c>
      <c r="B75" s="16" t="s">
        <v>27</v>
      </c>
      <c r="C75" s="15"/>
      <c r="D75" s="15"/>
      <c r="E75" s="46"/>
      <c r="F75" s="46"/>
      <c r="G75" s="46"/>
    </row>
    <row r="76" spans="1:7" ht="15.75">
      <c r="A76" s="16"/>
      <c r="B76" s="16" t="s">
        <v>166</v>
      </c>
      <c r="C76" s="15" t="s">
        <v>88</v>
      </c>
      <c r="D76" s="15" t="s">
        <v>77</v>
      </c>
      <c r="E76" s="46"/>
      <c r="F76" s="46">
        <v>1</v>
      </c>
      <c r="G76" s="46">
        <f>SUM(E76:F76)</f>
        <v>1</v>
      </c>
    </row>
    <row r="77" spans="1:7" ht="15.75">
      <c r="A77" s="15">
        <v>3</v>
      </c>
      <c r="B77" s="26" t="s">
        <v>28</v>
      </c>
      <c r="C77" s="15"/>
      <c r="D77" s="15"/>
      <c r="E77" s="46"/>
      <c r="F77" s="46"/>
      <c r="G77" s="46"/>
    </row>
    <row r="78" spans="1:7" ht="15.75">
      <c r="A78" s="15"/>
      <c r="B78" s="26" t="s">
        <v>167</v>
      </c>
      <c r="C78" s="15" t="s">
        <v>37</v>
      </c>
      <c r="D78" s="15" t="s">
        <v>77</v>
      </c>
      <c r="E78" s="14"/>
      <c r="F78" s="14">
        <f>SUM(F74/F76)</f>
        <v>25229</v>
      </c>
      <c r="G78" s="14">
        <f>SUM(E78:F78)</f>
        <v>25229</v>
      </c>
    </row>
    <row r="79" spans="1:7" ht="15.75">
      <c r="A79" s="15">
        <v>4</v>
      </c>
      <c r="B79" s="16" t="s">
        <v>29</v>
      </c>
      <c r="C79" s="15"/>
      <c r="D79" s="15"/>
      <c r="E79" s="46"/>
      <c r="F79" s="46"/>
      <c r="G79" s="46"/>
    </row>
    <row r="80" spans="1:7" ht="47.25">
      <c r="A80" s="15"/>
      <c r="B80" s="16" t="s">
        <v>65</v>
      </c>
      <c r="C80" s="15" t="s">
        <v>66</v>
      </c>
      <c r="D80" s="15" t="s">
        <v>77</v>
      </c>
      <c r="E80" s="46"/>
      <c r="F80" s="46">
        <v>100</v>
      </c>
      <c r="G80" s="46">
        <f>SUM(E80:F80)</f>
        <v>100</v>
      </c>
    </row>
    <row r="81" spans="1:7" ht="27" customHeight="1">
      <c r="A81" s="46"/>
      <c r="B81" s="201" t="s">
        <v>168</v>
      </c>
      <c r="C81" s="201"/>
      <c r="D81" s="201"/>
      <c r="E81" s="201"/>
      <c r="F81" s="201"/>
      <c r="G81" s="201"/>
    </row>
    <row r="82" spans="1:7" ht="15.75">
      <c r="A82" s="15">
        <v>1</v>
      </c>
      <c r="B82" s="16" t="s">
        <v>26</v>
      </c>
      <c r="C82" s="15"/>
      <c r="D82" s="15"/>
      <c r="E82" s="46"/>
      <c r="F82" s="46"/>
      <c r="G82" s="46"/>
    </row>
    <row r="83" spans="1:7" ht="15.75">
      <c r="A83" s="15"/>
      <c r="B83" s="16" t="s">
        <v>63</v>
      </c>
      <c r="C83" s="15" t="s">
        <v>37</v>
      </c>
      <c r="D83" s="15" t="s">
        <v>64</v>
      </c>
      <c r="E83" s="14"/>
      <c r="F83" s="14">
        <f>D47</f>
        <v>16534</v>
      </c>
      <c r="G83" s="14">
        <f>SUM(E83:F83)</f>
        <v>16534</v>
      </c>
    </row>
    <row r="84" spans="1:7" ht="15.75">
      <c r="A84" s="15">
        <v>2</v>
      </c>
      <c r="B84" s="16" t="s">
        <v>27</v>
      </c>
      <c r="C84" s="15"/>
      <c r="D84" s="15"/>
      <c r="E84" s="46"/>
      <c r="F84" s="46"/>
      <c r="G84" s="46"/>
    </row>
    <row r="85" spans="1:7" ht="15.75">
      <c r="A85" s="16"/>
      <c r="B85" s="16" t="s">
        <v>169</v>
      </c>
      <c r="C85" s="15" t="s">
        <v>88</v>
      </c>
      <c r="D85" s="15" t="s">
        <v>77</v>
      </c>
      <c r="E85" s="46"/>
      <c r="F85" s="14">
        <v>1</v>
      </c>
      <c r="G85" s="46">
        <f>SUM(E85:F85)</f>
        <v>1</v>
      </c>
    </row>
    <row r="86" spans="1:7" ht="15.75">
      <c r="A86" s="15">
        <v>3</v>
      </c>
      <c r="B86" s="26" t="s">
        <v>28</v>
      </c>
      <c r="C86" s="15"/>
      <c r="D86" s="15"/>
      <c r="E86" s="46"/>
      <c r="F86" s="46"/>
      <c r="G86" s="46"/>
    </row>
    <row r="87" spans="1:7" ht="15.75">
      <c r="A87" s="15"/>
      <c r="B87" s="26" t="s">
        <v>170</v>
      </c>
      <c r="C87" s="15" t="s">
        <v>37</v>
      </c>
      <c r="D87" s="15" t="s">
        <v>77</v>
      </c>
      <c r="E87" s="14"/>
      <c r="F87" s="14">
        <f>SUM(F83/F85)</f>
        <v>16534</v>
      </c>
      <c r="G87" s="14">
        <f>SUM(E87:F87)</f>
        <v>16534</v>
      </c>
    </row>
    <row r="88" spans="1:7" ht="15.75">
      <c r="A88" s="15">
        <v>4</v>
      </c>
      <c r="B88" s="16" t="s">
        <v>29</v>
      </c>
      <c r="C88" s="15"/>
      <c r="D88" s="15"/>
      <c r="E88" s="46"/>
      <c r="F88" s="46"/>
      <c r="G88" s="46"/>
    </row>
    <row r="89" spans="1:7" ht="47.25">
      <c r="A89" s="15"/>
      <c r="B89" s="16" t="s">
        <v>65</v>
      </c>
      <c r="C89" s="15" t="s">
        <v>66</v>
      </c>
      <c r="D89" s="15" t="s">
        <v>77</v>
      </c>
      <c r="E89" s="46"/>
      <c r="F89" s="46">
        <v>100</v>
      </c>
      <c r="G89" s="46">
        <f>SUM(E89:F89)</f>
        <v>100</v>
      </c>
    </row>
    <row r="90" spans="1:7" ht="28.5" customHeight="1">
      <c r="A90" s="46"/>
      <c r="B90" s="201" t="s">
        <v>195</v>
      </c>
      <c r="C90" s="201"/>
      <c r="D90" s="201"/>
      <c r="E90" s="201"/>
      <c r="F90" s="201"/>
      <c r="G90" s="201"/>
    </row>
    <row r="91" spans="1:7" ht="15.75">
      <c r="A91" s="15">
        <v>1</v>
      </c>
      <c r="B91" s="16" t="s">
        <v>26</v>
      </c>
      <c r="C91" s="15"/>
      <c r="D91" s="15"/>
      <c r="E91" s="46"/>
      <c r="F91" s="46"/>
      <c r="G91" s="46"/>
    </row>
    <row r="92" spans="1:7" ht="15.75">
      <c r="A92" s="15"/>
      <c r="B92" s="16" t="s">
        <v>63</v>
      </c>
      <c r="C92" s="15" t="s">
        <v>37</v>
      </c>
      <c r="D92" s="15" t="s">
        <v>64</v>
      </c>
      <c r="E92" s="14"/>
      <c r="F92" s="14">
        <f>D48</f>
        <v>4860</v>
      </c>
      <c r="G92" s="14">
        <f>SUM(E92:F92)</f>
        <v>4860</v>
      </c>
    </row>
    <row r="93" spans="1:7" ht="15.75">
      <c r="A93" s="15">
        <v>2</v>
      </c>
      <c r="B93" s="16" t="s">
        <v>27</v>
      </c>
      <c r="C93" s="15"/>
      <c r="D93" s="15"/>
      <c r="E93" s="46"/>
      <c r="F93" s="46"/>
      <c r="G93" s="46"/>
    </row>
    <row r="94" spans="1:7" ht="15.75">
      <c r="A94" s="16"/>
      <c r="B94" s="16" t="s">
        <v>169</v>
      </c>
      <c r="C94" s="15" t="s">
        <v>88</v>
      </c>
      <c r="D94" s="15" t="s">
        <v>77</v>
      </c>
      <c r="E94" s="46"/>
      <c r="F94" s="46">
        <v>1</v>
      </c>
      <c r="G94" s="46">
        <f>SUM(E94:F94)</f>
        <v>1</v>
      </c>
    </row>
    <row r="95" spans="1:7" ht="15.75">
      <c r="A95" s="15">
        <v>3</v>
      </c>
      <c r="B95" s="26" t="s">
        <v>28</v>
      </c>
      <c r="C95" s="15"/>
      <c r="D95" s="15"/>
      <c r="E95" s="46"/>
      <c r="F95" s="46"/>
      <c r="G95" s="46"/>
    </row>
    <row r="96" spans="1:7" ht="15.75">
      <c r="A96" s="15"/>
      <c r="B96" s="26" t="s">
        <v>170</v>
      </c>
      <c r="C96" s="15" t="s">
        <v>37</v>
      </c>
      <c r="D96" s="15" t="s">
        <v>77</v>
      </c>
      <c r="E96" s="14"/>
      <c r="F96" s="14">
        <f>SUM(F92/F94)</f>
        <v>4860</v>
      </c>
      <c r="G96" s="14">
        <f>SUM(E96:F96)</f>
        <v>4860</v>
      </c>
    </row>
    <row r="97" spans="1:7" ht="15.75">
      <c r="A97" s="15">
        <v>4</v>
      </c>
      <c r="B97" s="16" t="s">
        <v>29</v>
      </c>
      <c r="C97" s="15"/>
      <c r="D97" s="15"/>
      <c r="E97" s="46"/>
      <c r="F97" s="46"/>
      <c r="G97" s="46"/>
    </row>
    <row r="98" spans="1:7" ht="47.25">
      <c r="A98" s="15"/>
      <c r="B98" s="16" t="s">
        <v>65</v>
      </c>
      <c r="C98" s="15" t="s">
        <v>66</v>
      </c>
      <c r="D98" s="15" t="s">
        <v>77</v>
      </c>
      <c r="E98" s="46"/>
      <c r="F98" s="46">
        <v>100</v>
      </c>
      <c r="G98" s="46">
        <f>SUM(E98:F98)</f>
        <v>100</v>
      </c>
    </row>
    <row r="99" spans="1:7" ht="29.25" customHeight="1">
      <c r="A99" s="46"/>
      <c r="B99" s="202" t="s">
        <v>194</v>
      </c>
      <c r="C99" s="202"/>
      <c r="D99" s="202"/>
      <c r="E99" s="202"/>
      <c r="F99" s="202"/>
      <c r="G99" s="202"/>
    </row>
    <row r="100" spans="1:7" ht="15.75">
      <c r="A100" s="15">
        <v>1</v>
      </c>
      <c r="B100" s="16" t="s">
        <v>26</v>
      </c>
      <c r="C100" s="15"/>
      <c r="D100" s="15"/>
      <c r="E100" s="46"/>
      <c r="F100" s="46"/>
      <c r="G100" s="46"/>
    </row>
    <row r="101" spans="1:7" ht="15.75">
      <c r="A101" s="15"/>
      <c r="B101" s="16" t="s">
        <v>63</v>
      </c>
      <c r="C101" s="15" t="s">
        <v>37</v>
      </c>
      <c r="D101" s="15" t="s">
        <v>64</v>
      </c>
      <c r="E101" s="14"/>
      <c r="F101" s="14">
        <v>4860</v>
      </c>
      <c r="G101" s="14">
        <f>SUM(E101:F101)</f>
        <v>4860</v>
      </c>
    </row>
    <row r="102" spans="1:7" ht="15.75">
      <c r="A102" s="15">
        <v>2</v>
      </c>
      <c r="B102" s="16" t="s">
        <v>27</v>
      </c>
      <c r="C102" s="15"/>
      <c r="D102" s="15"/>
      <c r="E102" s="46"/>
      <c r="F102" s="46"/>
      <c r="G102" s="46"/>
    </row>
    <row r="103" spans="1:7" ht="15.75">
      <c r="A103" s="16"/>
      <c r="B103" s="16" t="s">
        <v>169</v>
      </c>
      <c r="C103" s="15" t="s">
        <v>88</v>
      </c>
      <c r="D103" s="15" t="s">
        <v>77</v>
      </c>
      <c r="E103" s="46"/>
      <c r="F103" s="46">
        <v>1</v>
      </c>
      <c r="G103" s="46">
        <f>SUM(E103:F103)</f>
        <v>1</v>
      </c>
    </row>
    <row r="104" spans="1:7" ht="15.75">
      <c r="A104" s="15">
        <v>3</v>
      </c>
      <c r="B104" s="26" t="s">
        <v>28</v>
      </c>
      <c r="C104" s="15"/>
      <c r="D104" s="15"/>
      <c r="E104" s="46"/>
      <c r="F104" s="46"/>
      <c r="G104" s="46"/>
    </row>
    <row r="105" spans="1:7" ht="15.75">
      <c r="A105" s="15"/>
      <c r="B105" s="26" t="s">
        <v>170</v>
      </c>
      <c r="C105" s="15" t="s">
        <v>37</v>
      </c>
      <c r="D105" s="15" t="s">
        <v>77</v>
      </c>
      <c r="E105" s="14"/>
      <c r="F105" s="14">
        <f>SUM(F101/F103)</f>
        <v>4860</v>
      </c>
      <c r="G105" s="14">
        <f>SUM(E105:F105)</f>
        <v>4860</v>
      </c>
    </row>
    <row r="106" spans="1:7" ht="15.75">
      <c r="A106" s="15">
        <v>4</v>
      </c>
      <c r="B106" s="16" t="s">
        <v>29</v>
      </c>
      <c r="C106" s="15"/>
      <c r="D106" s="15"/>
      <c r="E106" s="46"/>
      <c r="F106" s="46"/>
      <c r="G106" s="46"/>
    </row>
    <row r="107" spans="1:7" ht="47.25">
      <c r="A107" s="15"/>
      <c r="B107" s="16" t="s">
        <v>65</v>
      </c>
      <c r="C107" s="15" t="s">
        <v>66</v>
      </c>
      <c r="D107" s="15" t="s">
        <v>77</v>
      </c>
      <c r="E107" s="46"/>
      <c r="F107" s="46">
        <v>100</v>
      </c>
      <c r="G107" s="46">
        <f>SUM(E107:F107)</f>
        <v>100</v>
      </c>
    </row>
    <row r="108" spans="1:7" s="81" customFormat="1" ht="15.75" customHeight="1">
      <c r="A108" s="93"/>
      <c r="B108" s="203" t="s">
        <v>171</v>
      </c>
      <c r="C108" s="203"/>
      <c r="D108" s="203"/>
      <c r="E108" s="203"/>
      <c r="F108" s="203"/>
      <c r="G108" s="203"/>
    </row>
    <row r="109" spans="1:7" ht="15.75" customHeight="1">
      <c r="A109" s="15">
        <v>1</v>
      </c>
      <c r="B109" s="16" t="s">
        <v>172</v>
      </c>
      <c r="C109" s="15" t="s">
        <v>173</v>
      </c>
      <c r="D109" s="15" t="s">
        <v>174</v>
      </c>
      <c r="E109" s="82"/>
      <c r="F109" s="82">
        <f>SUM(F110:F112)</f>
        <v>1478203</v>
      </c>
      <c r="G109" s="82">
        <f>F109</f>
        <v>1478203</v>
      </c>
    </row>
    <row r="110" spans="1:7" ht="78.75">
      <c r="A110" s="15"/>
      <c r="B110" s="16" t="s">
        <v>175</v>
      </c>
      <c r="C110" s="15" t="s">
        <v>173</v>
      </c>
      <c r="D110" s="15" t="s">
        <v>174</v>
      </c>
      <c r="E110" s="82"/>
      <c r="F110" s="82">
        <v>1178809</v>
      </c>
      <c r="G110" s="82">
        <f>F110</f>
        <v>1178809</v>
      </c>
    </row>
    <row r="111" spans="1:7" ht="99" customHeight="1">
      <c r="A111" s="15"/>
      <c r="B111" s="63" t="s">
        <v>176</v>
      </c>
      <c r="C111" s="15" t="s">
        <v>173</v>
      </c>
      <c r="D111" s="15" t="s">
        <v>174</v>
      </c>
      <c r="E111" s="94"/>
      <c r="F111" s="82">
        <v>140081</v>
      </c>
      <c r="G111" s="82">
        <f>F111</f>
        <v>140081</v>
      </c>
    </row>
    <row r="112" spans="1:7" ht="94.5">
      <c r="A112" s="15"/>
      <c r="B112" s="63" t="s">
        <v>177</v>
      </c>
      <c r="C112" s="15" t="s">
        <v>173</v>
      </c>
      <c r="D112" s="15" t="s">
        <v>174</v>
      </c>
      <c r="E112" s="94"/>
      <c r="F112" s="82">
        <v>159313</v>
      </c>
      <c r="G112" s="82">
        <f>F112</f>
        <v>159313</v>
      </c>
    </row>
    <row r="113" spans="1:7" ht="15.75" customHeight="1">
      <c r="A113" s="15">
        <v>2</v>
      </c>
      <c r="B113" s="16" t="s">
        <v>178</v>
      </c>
      <c r="C113" s="15"/>
      <c r="D113" s="17"/>
      <c r="E113" s="94"/>
      <c r="F113" s="82"/>
      <c r="G113" s="82"/>
    </row>
    <row r="114" spans="1:7" ht="31.5">
      <c r="A114" s="15"/>
      <c r="B114" s="63" t="s">
        <v>179</v>
      </c>
      <c r="C114" s="65" t="s">
        <v>180</v>
      </c>
      <c r="D114" s="66" t="s">
        <v>181</v>
      </c>
      <c r="E114" s="82"/>
      <c r="F114" s="83">
        <v>1</v>
      </c>
      <c r="G114" s="83">
        <f>F114</f>
        <v>1</v>
      </c>
    </row>
    <row r="115" spans="1:7" ht="63">
      <c r="A115" s="15"/>
      <c r="B115" s="63" t="s">
        <v>182</v>
      </c>
      <c r="C115" s="65" t="s">
        <v>180</v>
      </c>
      <c r="D115" s="66" t="s">
        <v>181</v>
      </c>
      <c r="E115" s="82"/>
      <c r="F115" s="83">
        <v>1</v>
      </c>
      <c r="G115" s="83">
        <f>F115</f>
        <v>1</v>
      </c>
    </row>
    <row r="116" spans="1:7" ht="63">
      <c r="A116" s="15"/>
      <c r="B116" s="63" t="s">
        <v>183</v>
      </c>
      <c r="C116" s="65" t="s">
        <v>180</v>
      </c>
      <c r="D116" s="66" t="s">
        <v>181</v>
      </c>
      <c r="E116" s="94"/>
      <c r="F116" s="83">
        <v>1</v>
      </c>
      <c r="G116" s="83">
        <f>F116</f>
        <v>1</v>
      </c>
    </row>
    <row r="117" spans="1:7" ht="15.75">
      <c r="A117" s="15">
        <v>3</v>
      </c>
      <c r="B117" s="16" t="s">
        <v>28</v>
      </c>
      <c r="C117" s="15"/>
      <c r="D117" s="17"/>
      <c r="E117" s="94"/>
      <c r="F117" s="82"/>
      <c r="G117" s="82"/>
    </row>
    <row r="118" spans="1:7" ht="31.5">
      <c r="A118" s="15"/>
      <c r="B118" s="63" t="s">
        <v>184</v>
      </c>
      <c r="C118" s="65" t="s">
        <v>173</v>
      </c>
      <c r="D118" s="66" t="s">
        <v>77</v>
      </c>
      <c r="E118" s="82"/>
      <c r="F118" s="82">
        <f>F110/F114</f>
        <v>1178809</v>
      </c>
      <c r="G118" s="82">
        <f>F118</f>
        <v>1178809</v>
      </c>
    </row>
    <row r="119" spans="1:7" ht="63">
      <c r="A119" s="15"/>
      <c r="B119" s="63" t="s">
        <v>185</v>
      </c>
      <c r="C119" s="65"/>
      <c r="D119" s="66" t="s">
        <v>77</v>
      </c>
      <c r="E119" s="82"/>
      <c r="F119" s="82">
        <v>140081</v>
      </c>
      <c r="G119" s="82">
        <f>F119</f>
        <v>140081</v>
      </c>
    </row>
    <row r="120" spans="1:7" ht="63">
      <c r="A120" s="15"/>
      <c r="B120" s="63" t="s">
        <v>186</v>
      </c>
      <c r="C120" s="65" t="s">
        <v>173</v>
      </c>
      <c r="D120" s="66" t="s">
        <v>77</v>
      </c>
      <c r="E120" s="94"/>
      <c r="F120" s="82">
        <v>159313</v>
      </c>
      <c r="G120" s="82">
        <f>F120</f>
        <v>159313</v>
      </c>
    </row>
    <row r="121" spans="1:7" ht="15.75">
      <c r="A121" s="15">
        <v>4</v>
      </c>
      <c r="B121" s="16" t="s">
        <v>29</v>
      </c>
      <c r="C121" s="15"/>
      <c r="D121" s="17"/>
      <c r="E121" s="94"/>
      <c r="F121" s="82"/>
      <c r="G121" s="82"/>
    </row>
    <row r="122" spans="1:7" ht="31.5">
      <c r="A122" s="15"/>
      <c r="B122" s="16" t="s">
        <v>187</v>
      </c>
      <c r="C122" s="15" t="s">
        <v>66</v>
      </c>
      <c r="D122" s="17" t="s">
        <v>78</v>
      </c>
      <c r="E122" s="82"/>
      <c r="F122" s="83">
        <v>100</v>
      </c>
      <c r="G122" s="83">
        <f>F122</f>
        <v>100</v>
      </c>
    </row>
    <row r="123" spans="1:7" ht="15.75">
      <c r="A123" s="24"/>
      <c r="B123" s="25"/>
      <c r="C123" s="24"/>
      <c r="D123" s="27"/>
      <c r="E123" s="67"/>
      <c r="F123" s="27"/>
      <c r="G123" s="84"/>
    </row>
    <row r="124" spans="1:7" ht="15.75">
      <c r="A124" s="10" t="s">
        <v>72</v>
      </c>
      <c r="B124" s="10"/>
      <c r="C124" s="10"/>
      <c r="D124" s="69"/>
      <c r="E124" s="95"/>
      <c r="F124" s="195" t="s">
        <v>73</v>
      </c>
      <c r="G124" s="195"/>
    </row>
    <row r="125" spans="1:7" ht="15">
      <c r="A125" s="96"/>
      <c r="B125" s="96"/>
      <c r="C125" s="96"/>
      <c r="D125" s="97" t="s">
        <v>30</v>
      </c>
      <c r="E125" s="98"/>
      <c r="F125" s="196" t="s">
        <v>188</v>
      </c>
      <c r="G125" s="197"/>
    </row>
    <row r="126" spans="1:7" ht="15.75">
      <c r="A126" s="174" t="s">
        <v>31</v>
      </c>
      <c r="B126" s="174"/>
      <c r="C126" s="96"/>
      <c r="D126" s="99"/>
      <c r="E126" s="96"/>
      <c r="F126" s="96"/>
      <c r="G126" s="96"/>
    </row>
    <row r="127" spans="1:7" ht="15.75">
      <c r="A127" s="10" t="s">
        <v>189</v>
      </c>
      <c r="B127" s="10"/>
      <c r="C127" s="10"/>
      <c r="D127" s="69"/>
      <c r="E127" s="95"/>
      <c r="F127" s="195" t="s">
        <v>75</v>
      </c>
      <c r="G127" s="195"/>
    </row>
    <row r="128" spans="1:7" ht="15.75">
      <c r="A128" s="10" t="s">
        <v>190</v>
      </c>
      <c r="B128" s="100"/>
      <c r="C128" s="96"/>
      <c r="D128" s="97" t="s">
        <v>30</v>
      </c>
      <c r="E128" s="97"/>
      <c r="F128" s="198" t="s">
        <v>188</v>
      </c>
      <c r="G128" s="199"/>
    </row>
    <row r="129" spans="1:7" ht="15">
      <c r="A129" s="99"/>
      <c r="B129" s="101"/>
      <c r="C129" s="99"/>
      <c r="D129" s="99"/>
      <c r="E129" s="99"/>
      <c r="F129" s="99"/>
      <c r="G129" s="99"/>
    </row>
    <row r="130" spans="1:7" ht="15">
      <c r="A130" s="99"/>
      <c r="B130" s="76" t="s">
        <v>191</v>
      </c>
      <c r="C130" s="99"/>
      <c r="D130" s="99"/>
      <c r="E130" s="99"/>
      <c r="F130" s="99"/>
      <c r="G130" s="99"/>
    </row>
    <row r="131" spans="1:7" ht="15">
      <c r="A131" s="99"/>
      <c r="B131" s="99" t="s">
        <v>192</v>
      </c>
      <c r="C131" s="99"/>
      <c r="D131" s="99"/>
      <c r="E131" s="99"/>
      <c r="F131" s="99"/>
      <c r="G131" s="99"/>
    </row>
  </sheetData>
  <sheetProtection/>
  <mergeCells count="48">
    <mergeCell ref="E1:G2"/>
    <mergeCell ref="E4:G4"/>
    <mergeCell ref="E5:G5"/>
    <mergeCell ref="E6:G6"/>
    <mergeCell ref="E7:G7"/>
    <mergeCell ref="A8:G8"/>
    <mergeCell ref="A9:G9"/>
    <mergeCell ref="D11:F11"/>
    <mergeCell ref="D12:E12"/>
    <mergeCell ref="D13:F13"/>
    <mergeCell ref="D14:E14"/>
    <mergeCell ref="E15:F15"/>
    <mergeCell ref="E16:F16"/>
    <mergeCell ref="B19:G19"/>
    <mergeCell ref="B20:G20"/>
    <mergeCell ref="B21:G21"/>
    <mergeCell ref="B22:G22"/>
    <mergeCell ref="B23:G23"/>
    <mergeCell ref="A58:B58"/>
    <mergeCell ref="B60:G60"/>
    <mergeCell ref="B32:G32"/>
    <mergeCell ref="B33:G33"/>
    <mergeCell ref="B39:G39"/>
    <mergeCell ref="B24:G24"/>
    <mergeCell ref="B25:G25"/>
    <mergeCell ref="B26:G26"/>
    <mergeCell ref="B27:G27"/>
    <mergeCell ref="B28:G28"/>
    <mergeCell ref="B99:G99"/>
    <mergeCell ref="B108:G108"/>
    <mergeCell ref="B34:G34"/>
    <mergeCell ref="B35:G35"/>
    <mergeCell ref="B36:G36"/>
    <mergeCell ref="B37:G37"/>
    <mergeCell ref="B38:G38"/>
    <mergeCell ref="B52:G52"/>
    <mergeCell ref="A51:B51"/>
    <mergeCell ref="A52:A53"/>
    <mergeCell ref="F124:G124"/>
    <mergeCell ref="F125:G125"/>
    <mergeCell ref="A126:B126"/>
    <mergeCell ref="F127:G127"/>
    <mergeCell ref="F128:G128"/>
    <mergeCell ref="C30:G30"/>
    <mergeCell ref="B63:G63"/>
    <mergeCell ref="B72:G72"/>
    <mergeCell ref="B81:G81"/>
    <mergeCell ref="B90:G90"/>
  </mergeCells>
  <printOptions/>
  <pageMargins left="0.1968503937007874" right="0.1968503937007874" top="1.1811023622047245" bottom="0.1968503937007874" header="0.31496062992125984" footer="0.31496062992125984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94"/>
  <sheetViews>
    <sheetView zoomScalePageLayoutView="0" workbookViewId="0" topLeftCell="A82">
      <selection activeCell="C14" sqref="C14"/>
    </sheetView>
  </sheetViews>
  <sheetFormatPr defaultColWidth="21.57421875" defaultRowHeight="15"/>
  <cols>
    <col min="1" max="1" width="6.57421875" style="2" customWidth="1"/>
    <col min="2" max="4" width="21.57421875" style="2" customWidth="1"/>
    <col min="5" max="5" width="22.421875" style="2" customWidth="1"/>
    <col min="6" max="7" width="21.57421875" style="2" customWidth="1"/>
    <col min="8" max="28" width="10.28125" style="2" customWidth="1"/>
    <col min="29" max="16384" width="21.57421875" style="2" customWidth="1"/>
  </cols>
  <sheetData>
    <row r="1" spans="1:7" ht="15" customHeight="1">
      <c r="A1" s="19"/>
      <c r="B1" s="19"/>
      <c r="C1" s="19"/>
      <c r="D1" s="19"/>
      <c r="E1" s="159" t="s">
        <v>68</v>
      </c>
      <c r="F1" s="159"/>
      <c r="G1" s="159"/>
    </row>
    <row r="2" spans="1:7" ht="21" customHeight="1">
      <c r="A2" s="19"/>
      <c r="B2" s="19"/>
      <c r="C2" s="19"/>
      <c r="D2" s="19"/>
      <c r="E2" s="159"/>
      <c r="F2" s="159"/>
      <c r="G2" s="159"/>
    </row>
    <row r="3" spans="1:7" ht="15.75">
      <c r="A3" s="47"/>
      <c r="B3" s="19"/>
      <c r="C3" s="19"/>
      <c r="D3" s="19"/>
      <c r="E3" s="45" t="s">
        <v>0</v>
      </c>
      <c r="F3" s="55"/>
      <c r="G3" s="55"/>
    </row>
    <row r="4" spans="1:7" ht="15.75">
      <c r="A4" s="47"/>
      <c r="B4" s="19"/>
      <c r="C4" s="19"/>
      <c r="D4" s="19"/>
      <c r="E4" s="140" t="s">
        <v>139</v>
      </c>
      <c r="F4" s="140"/>
      <c r="G4" s="140"/>
    </row>
    <row r="5" spans="1:7" ht="15.75">
      <c r="A5" s="47"/>
      <c r="B5" s="47"/>
      <c r="C5" s="19"/>
      <c r="D5" s="19"/>
      <c r="E5" s="160" t="s">
        <v>48</v>
      </c>
      <c r="F5" s="160"/>
      <c r="G5" s="160"/>
    </row>
    <row r="6" spans="1:7" ht="15" customHeight="1">
      <c r="A6" s="47"/>
      <c r="B6" s="19"/>
      <c r="C6" s="19"/>
      <c r="D6" s="19"/>
      <c r="E6" s="161" t="s">
        <v>1</v>
      </c>
      <c r="F6" s="161"/>
      <c r="G6" s="161"/>
    </row>
    <row r="7" spans="1:7" ht="15" customHeight="1">
      <c r="A7" s="47"/>
      <c r="B7" s="19"/>
      <c r="C7" s="19"/>
      <c r="D7" s="19"/>
      <c r="E7" s="162" t="s">
        <v>79</v>
      </c>
      <c r="F7" s="162"/>
      <c r="G7" s="162"/>
    </row>
    <row r="8" spans="1:7" ht="15.75">
      <c r="A8" s="149" t="s">
        <v>2</v>
      </c>
      <c r="B8" s="149"/>
      <c r="C8" s="149"/>
      <c r="D8" s="149"/>
      <c r="E8" s="149"/>
      <c r="F8" s="149"/>
      <c r="G8" s="149"/>
    </row>
    <row r="9" spans="1:7" ht="15.75">
      <c r="A9" s="149" t="s">
        <v>50</v>
      </c>
      <c r="B9" s="149"/>
      <c r="C9" s="149"/>
      <c r="D9" s="149"/>
      <c r="E9" s="149"/>
      <c r="F9" s="149"/>
      <c r="G9" s="149"/>
    </row>
    <row r="10" spans="1:7" ht="15" customHeight="1">
      <c r="A10" s="42" t="s">
        <v>140</v>
      </c>
      <c r="B10" s="30" t="s">
        <v>144</v>
      </c>
      <c r="C10" s="31"/>
      <c r="D10" s="150" t="s">
        <v>48</v>
      </c>
      <c r="E10" s="151"/>
      <c r="F10" s="152"/>
      <c r="G10" s="32">
        <v>38068238</v>
      </c>
    </row>
    <row r="11" spans="1:7" ht="22.5" customHeight="1">
      <c r="A11" s="41"/>
      <c r="B11" s="33" t="s">
        <v>43</v>
      </c>
      <c r="C11" s="34"/>
      <c r="D11" s="153" t="s">
        <v>1</v>
      </c>
      <c r="E11" s="153"/>
      <c r="F11" s="35"/>
      <c r="G11" s="36" t="s">
        <v>41</v>
      </c>
    </row>
    <row r="12" spans="1:7" ht="15" customHeight="1">
      <c r="A12" s="44" t="s">
        <v>141</v>
      </c>
      <c r="B12" s="30" t="s">
        <v>145</v>
      </c>
      <c r="C12" s="38"/>
      <c r="D12" s="154" t="s">
        <v>48</v>
      </c>
      <c r="E12" s="155"/>
      <c r="F12" s="156"/>
      <c r="G12" s="39">
        <v>38068238</v>
      </c>
    </row>
    <row r="13" spans="1:7" ht="33" customHeight="1">
      <c r="A13" s="37"/>
      <c r="B13" s="33" t="s">
        <v>43</v>
      </c>
      <c r="C13" s="34"/>
      <c r="D13" s="157" t="s">
        <v>32</v>
      </c>
      <c r="E13" s="157"/>
      <c r="F13" s="35"/>
      <c r="G13" s="36" t="s">
        <v>41</v>
      </c>
    </row>
    <row r="14" spans="1:7" ht="27.75" customHeight="1">
      <c r="A14" s="18" t="s">
        <v>42</v>
      </c>
      <c r="B14" s="28" t="s">
        <v>102</v>
      </c>
      <c r="C14" s="50">
        <v>6030</v>
      </c>
      <c r="D14" s="28" t="s">
        <v>91</v>
      </c>
      <c r="E14" s="158" t="s">
        <v>103</v>
      </c>
      <c r="F14" s="158"/>
      <c r="G14" s="28" t="s">
        <v>143</v>
      </c>
    </row>
    <row r="15" spans="1:7" ht="40.5" customHeight="1">
      <c r="A15" s="19"/>
      <c r="B15" s="20" t="s">
        <v>43</v>
      </c>
      <c r="C15" s="49" t="s">
        <v>44</v>
      </c>
      <c r="D15" s="49" t="s">
        <v>45</v>
      </c>
      <c r="E15" s="147" t="s">
        <v>46</v>
      </c>
      <c r="F15" s="147"/>
      <c r="G15" s="49" t="s">
        <v>47</v>
      </c>
    </row>
    <row r="16" spans="1:7" ht="20.25" customHeight="1">
      <c r="A16" s="47" t="s">
        <v>5</v>
      </c>
      <c r="B16" s="10" t="s">
        <v>51</v>
      </c>
      <c r="C16" s="10"/>
      <c r="D16" s="11"/>
      <c r="E16" s="12">
        <f>SUM(C17+F17)</f>
        <v>12913861</v>
      </c>
      <c r="F16" s="11" t="s">
        <v>52</v>
      </c>
      <c r="G16" s="11"/>
    </row>
    <row r="17" spans="1:7" ht="18.75" customHeight="1">
      <c r="A17" s="47"/>
      <c r="B17" s="11" t="s">
        <v>53</v>
      </c>
      <c r="C17" s="12">
        <f>SUM(C48)</f>
        <v>10152060</v>
      </c>
      <c r="D17" s="11" t="s">
        <v>54</v>
      </c>
      <c r="E17" s="13" t="s">
        <v>55</v>
      </c>
      <c r="F17" s="12">
        <f>SUM(D48)</f>
        <v>2761801</v>
      </c>
      <c r="G17" s="11" t="s">
        <v>56</v>
      </c>
    </row>
    <row r="18" spans="1:7" ht="15.75">
      <c r="A18" s="47" t="s">
        <v>6</v>
      </c>
      <c r="B18" s="140" t="s">
        <v>60</v>
      </c>
      <c r="C18" s="140"/>
      <c r="D18" s="140"/>
      <c r="E18" s="140"/>
      <c r="F18" s="140"/>
      <c r="G18" s="140"/>
    </row>
    <row r="19" spans="1:7" ht="15.75">
      <c r="A19" s="47"/>
      <c r="B19" s="148" t="s">
        <v>57</v>
      </c>
      <c r="C19" s="148"/>
      <c r="D19" s="148"/>
      <c r="E19" s="148"/>
      <c r="F19" s="148"/>
      <c r="G19" s="148"/>
    </row>
    <row r="20" spans="1:7" ht="15.75">
      <c r="A20" s="47"/>
      <c r="B20" s="148" t="s">
        <v>58</v>
      </c>
      <c r="C20" s="148"/>
      <c r="D20" s="148"/>
      <c r="E20" s="148"/>
      <c r="F20" s="148"/>
      <c r="G20" s="148"/>
    </row>
    <row r="21" spans="1:7" ht="15.75">
      <c r="A21" s="47"/>
      <c r="B21" s="148" t="s">
        <v>61</v>
      </c>
      <c r="C21" s="148"/>
      <c r="D21" s="148"/>
      <c r="E21" s="148"/>
      <c r="F21" s="148"/>
      <c r="G21" s="148"/>
    </row>
    <row r="22" spans="1:7" ht="33.75" customHeight="1">
      <c r="A22" s="47"/>
      <c r="B22" s="148" t="s">
        <v>59</v>
      </c>
      <c r="C22" s="148"/>
      <c r="D22" s="148"/>
      <c r="E22" s="148"/>
      <c r="F22" s="148"/>
      <c r="G22" s="148"/>
    </row>
    <row r="23" spans="1:7" ht="32.25" customHeight="1">
      <c r="A23" s="47"/>
      <c r="B23" s="146" t="s">
        <v>156</v>
      </c>
      <c r="C23" s="146"/>
      <c r="D23" s="146"/>
      <c r="E23" s="146"/>
      <c r="F23" s="146"/>
      <c r="G23" s="146"/>
    </row>
    <row r="24" spans="1:7" ht="30.75" customHeight="1">
      <c r="A24" s="47"/>
      <c r="B24" s="146" t="s">
        <v>157</v>
      </c>
      <c r="C24" s="146"/>
      <c r="D24" s="146"/>
      <c r="E24" s="146"/>
      <c r="F24" s="146"/>
      <c r="G24" s="146"/>
    </row>
    <row r="25" spans="1:7" ht="51" customHeight="1">
      <c r="A25" s="47"/>
      <c r="B25" s="146" t="s">
        <v>158</v>
      </c>
      <c r="C25" s="146"/>
      <c r="D25" s="146"/>
      <c r="E25" s="146"/>
      <c r="F25" s="146"/>
      <c r="G25" s="146"/>
    </row>
    <row r="26" spans="1:7" ht="15.75">
      <c r="A26" s="47" t="s">
        <v>7</v>
      </c>
      <c r="B26" s="140" t="s">
        <v>33</v>
      </c>
      <c r="C26" s="140"/>
      <c r="D26" s="140"/>
      <c r="E26" s="140"/>
      <c r="F26" s="140"/>
      <c r="G26" s="140"/>
    </row>
    <row r="27" spans="1:7" ht="15.75">
      <c r="A27" s="46" t="s">
        <v>9</v>
      </c>
      <c r="B27" s="142" t="s">
        <v>34</v>
      </c>
      <c r="C27" s="142"/>
      <c r="D27" s="142"/>
      <c r="E27" s="142"/>
      <c r="F27" s="142"/>
      <c r="G27" s="142"/>
    </row>
    <row r="28" spans="1:7" ht="45.75" customHeight="1">
      <c r="A28" s="15">
        <v>1</v>
      </c>
      <c r="B28" s="145" t="s">
        <v>104</v>
      </c>
      <c r="C28" s="145"/>
      <c r="D28" s="145"/>
      <c r="E28" s="145"/>
      <c r="F28" s="145"/>
      <c r="G28" s="145"/>
    </row>
    <row r="29" spans="1:7" ht="32.25" customHeight="1">
      <c r="A29" s="15">
        <v>2</v>
      </c>
      <c r="B29" s="145" t="s">
        <v>105</v>
      </c>
      <c r="C29" s="145"/>
      <c r="D29" s="145"/>
      <c r="E29" s="145"/>
      <c r="F29" s="145"/>
      <c r="G29" s="145"/>
    </row>
    <row r="30" spans="1:7" ht="18.75" customHeight="1">
      <c r="A30" s="15">
        <v>3</v>
      </c>
      <c r="B30" s="145" t="s">
        <v>110</v>
      </c>
      <c r="C30" s="145"/>
      <c r="D30" s="145"/>
      <c r="E30" s="145"/>
      <c r="F30" s="145"/>
      <c r="G30" s="145"/>
    </row>
    <row r="31" spans="1:7" ht="48.75" customHeight="1">
      <c r="A31" s="15">
        <v>4</v>
      </c>
      <c r="B31" s="145" t="s">
        <v>106</v>
      </c>
      <c r="C31" s="145"/>
      <c r="D31" s="145"/>
      <c r="E31" s="145"/>
      <c r="F31" s="145"/>
      <c r="G31" s="145"/>
    </row>
    <row r="32" spans="1:7" ht="15.75">
      <c r="A32" s="1"/>
      <c r="B32" s="23"/>
      <c r="C32" s="23"/>
      <c r="D32" s="23"/>
      <c r="E32" s="23"/>
      <c r="F32" s="23"/>
      <c r="G32" s="23"/>
    </row>
    <row r="33" spans="1:7" ht="15.75">
      <c r="A33" s="6" t="s">
        <v>8</v>
      </c>
      <c r="B33" s="23" t="s">
        <v>35</v>
      </c>
      <c r="C33" s="23"/>
      <c r="D33" s="23"/>
      <c r="E33" s="23"/>
      <c r="F33" s="23"/>
      <c r="G33" s="23"/>
    </row>
    <row r="34" spans="1:7" ht="17.25" customHeight="1">
      <c r="A34" s="6"/>
      <c r="B34" s="144" t="s">
        <v>111</v>
      </c>
      <c r="C34" s="144"/>
      <c r="D34" s="144"/>
      <c r="E34" s="144"/>
      <c r="F34" s="144"/>
      <c r="G34" s="144"/>
    </row>
    <row r="35" spans="1:7" ht="15.75">
      <c r="A35" s="47" t="s">
        <v>11</v>
      </c>
      <c r="B35" s="140" t="s">
        <v>36</v>
      </c>
      <c r="C35" s="140"/>
      <c r="D35" s="140"/>
      <c r="E35" s="140"/>
      <c r="F35" s="140"/>
      <c r="G35" s="140"/>
    </row>
    <row r="36" spans="1:7" ht="15.75">
      <c r="A36" s="46" t="s">
        <v>9</v>
      </c>
      <c r="B36" s="142" t="s">
        <v>10</v>
      </c>
      <c r="C36" s="142"/>
      <c r="D36" s="142"/>
      <c r="E36" s="142"/>
      <c r="F36" s="142"/>
      <c r="G36" s="142"/>
    </row>
    <row r="37" spans="1:7" ht="15.75">
      <c r="A37" s="15">
        <v>1</v>
      </c>
      <c r="B37" s="145" t="s">
        <v>107</v>
      </c>
      <c r="C37" s="145"/>
      <c r="D37" s="145"/>
      <c r="E37" s="145"/>
      <c r="F37" s="145"/>
      <c r="G37" s="145"/>
    </row>
    <row r="38" spans="1:7" ht="15.75">
      <c r="A38" s="15">
        <v>2</v>
      </c>
      <c r="B38" s="145" t="s">
        <v>108</v>
      </c>
      <c r="C38" s="145"/>
      <c r="D38" s="145"/>
      <c r="E38" s="145"/>
      <c r="F38" s="145"/>
      <c r="G38" s="145"/>
    </row>
    <row r="39" spans="1:7" ht="15.75" customHeight="1">
      <c r="A39" s="15">
        <v>3</v>
      </c>
      <c r="B39" s="145" t="s">
        <v>109</v>
      </c>
      <c r="C39" s="145"/>
      <c r="D39" s="145"/>
      <c r="E39" s="145"/>
      <c r="F39" s="145"/>
      <c r="G39" s="145"/>
    </row>
    <row r="40" spans="1:7" ht="15.75">
      <c r="A40" s="47"/>
      <c r="B40" s="45"/>
      <c r="C40" s="45"/>
      <c r="D40" s="45"/>
      <c r="E40" s="45"/>
      <c r="F40" s="45"/>
      <c r="G40" s="45"/>
    </row>
    <row r="41" spans="1:7" ht="15.75">
      <c r="A41" s="47" t="s">
        <v>18</v>
      </c>
      <c r="B41" s="7" t="s">
        <v>14</v>
      </c>
      <c r="C41" s="45"/>
      <c r="D41" s="45"/>
      <c r="E41" s="45"/>
      <c r="F41" s="45"/>
      <c r="G41" s="45"/>
    </row>
    <row r="42" spans="1:7" ht="15.75">
      <c r="A42" s="1"/>
      <c r="B42" s="23" t="s">
        <v>37</v>
      </c>
      <c r="C42" s="23"/>
      <c r="D42" s="23"/>
      <c r="E42" s="23"/>
      <c r="F42" s="23"/>
      <c r="G42" s="23"/>
    </row>
    <row r="43" spans="1:7" ht="47.25">
      <c r="A43" s="46" t="s">
        <v>9</v>
      </c>
      <c r="B43" s="46" t="s">
        <v>14</v>
      </c>
      <c r="C43" s="46" t="s">
        <v>15</v>
      </c>
      <c r="D43" s="46" t="s">
        <v>16</v>
      </c>
      <c r="E43" s="46" t="s">
        <v>17</v>
      </c>
      <c r="F43" s="23"/>
      <c r="G43" s="23"/>
    </row>
    <row r="44" spans="1:7" ht="15.75">
      <c r="A44" s="46">
        <v>1</v>
      </c>
      <c r="B44" s="46">
        <v>2</v>
      </c>
      <c r="C44" s="46">
        <v>3</v>
      </c>
      <c r="D44" s="46">
        <v>4</v>
      </c>
      <c r="E44" s="46">
        <v>5</v>
      </c>
      <c r="F44" s="23"/>
      <c r="G44" s="23"/>
    </row>
    <row r="45" spans="1:7" ht="24.75" customHeight="1">
      <c r="A45" s="46">
        <v>1</v>
      </c>
      <c r="B45" s="54" t="s">
        <v>112</v>
      </c>
      <c r="C45" s="14">
        <v>9581647</v>
      </c>
      <c r="D45" s="46"/>
      <c r="E45" s="14">
        <f>SUM(C45:D45)</f>
        <v>9581647</v>
      </c>
      <c r="F45" s="23"/>
      <c r="G45" s="23"/>
    </row>
    <row r="46" spans="1:7" ht="31.5">
      <c r="A46" s="46">
        <v>2</v>
      </c>
      <c r="B46" s="54" t="s">
        <v>113</v>
      </c>
      <c r="C46" s="14">
        <v>570413</v>
      </c>
      <c r="D46" s="46"/>
      <c r="E46" s="14">
        <f>SUM(C46:D46)</f>
        <v>570413</v>
      </c>
      <c r="F46" s="23"/>
      <c r="G46" s="23"/>
    </row>
    <row r="47" spans="1:7" ht="30.75" customHeight="1">
      <c r="A47" s="46">
        <v>3</v>
      </c>
      <c r="B47" s="54" t="s">
        <v>114</v>
      </c>
      <c r="C47" s="14"/>
      <c r="D47" s="14">
        <v>2761801</v>
      </c>
      <c r="E47" s="14">
        <f>SUM(C47:D47)</f>
        <v>2761801</v>
      </c>
      <c r="F47" s="23"/>
      <c r="G47" s="23"/>
    </row>
    <row r="48" spans="1:7" ht="15.75">
      <c r="A48" s="142" t="s">
        <v>17</v>
      </c>
      <c r="B48" s="142"/>
      <c r="C48" s="14">
        <f>SUM(C45:C47)</f>
        <v>10152060</v>
      </c>
      <c r="D48" s="14">
        <f>SUM(D45:D47)</f>
        <v>2761801</v>
      </c>
      <c r="E48" s="14">
        <f>SUM(E45:E47)</f>
        <v>12913861</v>
      </c>
      <c r="F48" s="23"/>
      <c r="G48" s="23"/>
    </row>
    <row r="49" spans="1:7" ht="15.75">
      <c r="A49" s="1"/>
      <c r="B49" s="23"/>
      <c r="C49" s="23"/>
      <c r="D49" s="23"/>
      <c r="E49" s="23"/>
      <c r="F49" s="23"/>
      <c r="G49" s="23"/>
    </row>
    <row r="50" spans="1:7" ht="15.75">
      <c r="A50" s="141" t="s">
        <v>21</v>
      </c>
      <c r="B50" s="140" t="s">
        <v>19</v>
      </c>
      <c r="C50" s="140"/>
      <c r="D50" s="140"/>
      <c r="E50" s="140"/>
      <c r="F50" s="140"/>
      <c r="G50" s="140"/>
    </row>
    <row r="51" spans="1:7" ht="15.75">
      <c r="A51" s="141"/>
      <c r="B51" s="56" t="s">
        <v>13</v>
      </c>
      <c r="C51" s="23"/>
      <c r="D51" s="23"/>
      <c r="E51" s="23"/>
      <c r="F51" s="23"/>
      <c r="G51" s="23"/>
    </row>
    <row r="52" spans="1:7" ht="63">
      <c r="A52" s="46" t="s">
        <v>9</v>
      </c>
      <c r="B52" s="46" t="s">
        <v>20</v>
      </c>
      <c r="C52" s="46" t="s">
        <v>15</v>
      </c>
      <c r="D52" s="46" t="s">
        <v>16</v>
      </c>
      <c r="E52" s="46" t="s">
        <v>17</v>
      </c>
      <c r="F52" s="23"/>
      <c r="G52" s="23"/>
    </row>
    <row r="53" spans="1:7" ht="15.75">
      <c r="A53" s="46">
        <v>1</v>
      </c>
      <c r="B53" s="46">
        <v>2</v>
      </c>
      <c r="C53" s="46">
        <v>3</v>
      </c>
      <c r="D53" s="46">
        <v>4</v>
      </c>
      <c r="E53" s="46">
        <v>5</v>
      </c>
      <c r="F53" s="23"/>
      <c r="G53" s="23"/>
    </row>
    <row r="54" spans="1:7" ht="124.5" customHeight="1">
      <c r="A54" s="46">
        <v>1</v>
      </c>
      <c r="B54" s="4" t="s">
        <v>155</v>
      </c>
      <c r="C54" s="14">
        <f>SUM(C48)</f>
        <v>10152060</v>
      </c>
      <c r="D54" s="14">
        <f>SUM(D48)</f>
        <v>2761801</v>
      </c>
      <c r="E54" s="14">
        <f>SUM(C54:D54)</f>
        <v>12913861</v>
      </c>
      <c r="F54" s="23"/>
      <c r="G54" s="23"/>
    </row>
    <row r="55" spans="1:7" ht="15.75">
      <c r="A55" s="142" t="s">
        <v>17</v>
      </c>
      <c r="B55" s="142"/>
      <c r="C55" s="14">
        <f>SUM(C54)</f>
        <v>10152060</v>
      </c>
      <c r="D55" s="14">
        <f>SUM(D54)</f>
        <v>2761801</v>
      </c>
      <c r="E55" s="14">
        <f>SUM(E54)</f>
        <v>12913861</v>
      </c>
      <c r="F55" s="23"/>
      <c r="G55" s="23"/>
    </row>
    <row r="56" spans="1:7" ht="15.75">
      <c r="A56" s="1"/>
      <c r="B56" s="23"/>
      <c r="C56" s="23"/>
      <c r="D56" s="23"/>
      <c r="E56" s="23"/>
      <c r="F56" s="23"/>
      <c r="G56" s="23"/>
    </row>
    <row r="57" spans="1:7" ht="15.75">
      <c r="A57" s="47" t="s">
        <v>38</v>
      </c>
      <c r="B57" s="140" t="s">
        <v>22</v>
      </c>
      <c r="C57" s="140"/>
      <c r="D57" s="140"/>
      <c r="E57" s="140"/>
      <c r="F57" s="140"/>
      <c r="G57" s="140"/>
    </row>
    <row r="58" spans="1:7" ht="26.25" customHeight="1">
      <c r="A58" s="46" t="s">
        <v>9</v>
      </c>
      <c r="B58" s="46" t="s">
        <v>23</v>
      </c>
      <c r="C58" s="46" t="s">
        <v>24</v>
      </c>
      <c r="D58" s="46" t="s">
        <v>25</v>
      </c>
      <c r="E58" s="46" t="s">
        <v>15</v>
      </c>
      <c r="F58" s="46" t="s">
        <v>16</v>
      </c>
      <c r="G58" s="46" t="s">
        <v>17</v>
      </c>
    </row>
    <row r="59" spans="1:7" ht="15.75">
      <c r="A59" s="46">
        <v>1</v>
      </c>
      <c r="B59" s="46">
        <v>2</v>
      </c>
      <c r="C59" s="46">
        <v>3</v>
      </c>
      <c r="D59" s="46">
        <v>4</v>
      </c>
      <c r="E59" s="46">
        <v>5</v>
      </c>
      <c r="F59" s="46">
        <v>6</v>
      </c>
      <c r="G59" s="46">
        <v>7</v>
      </c>
    </row>
    <row r="60" spans="1:7" ht="15.75" customHeight="1">
      <c r="A60" s="46"/>
      <c r="B60" s="143" t="s">
        <v>115</v>
      </c>
      <c r="C60" s="143"/>
      <c r="D60" s="143"/>
      <c r="E60" s="143"/>
      <c r="F60" s="143"/>
      <c r="G60" s="143"/>
    </row>
    <row r="61" spans="1:7" ht="15.75">
      <c r="A61" s="15">
        <v>1</v>
      </c>
      <c r="B61" s="16" t="s">
        <v>26</v>
      </c>
      <c r="C61" s="15"/>
      <c r="D61" s="15"/>
      <c r="E61" s="46"/>
      <c r="F61" s="46"/>
      <c r="G61" s="46"/>
    </row>
    <row r="62" spans="1:7" ht="15.75">
      <c r="A62" s="15"/>
      <c r="B62" s="16" t="s">
        <v>63</v>
      </c>
      <c r="C62" s="15" t="s">
        <v>37</v>
      </c>
      <c r="D62" s="15" t="s">
        <v>64</v>
      </c>
      <c r="E62" s="14">
        <f>SUM(C45)</f>
        <v>9581647</v>
      </c>
      <c r="F62" s="14">
        <f>SUM(D45)</f>
        <v>0</v>
      </c>
      <c r="G62" s="14">
        <f>SUM(E62:F62)</f>
        <v>9581647</v>
      </c>
    </row>
    <row r="63" spans="1:7" ht="15.75">
      <c r="A63" s="15">
        <v>2</v>
      </c>
      <c r="B63" s="16" t="s">
        <v>27</v>
      </c>
      <c r="C63" s="15"/>
      <c r="D63" s="15"/>
      <c r="E63" s="46"/>
      <c r="F63" s="46"/>
      <c r="G63" s="46"/>
    </row>
    <row r="64" spans="1:7" ht="60">
      <c r="A64" s="16"/>
      <c r="B64" s="26" t="s">
        <v>118</v>
      </c>
      <c r="C64" s="15" t="s">
        <v>88</v>
      </c>
      <c r="D64" s="15" t="s">
        <v>77</v>
      </c>
      <c r="E64" s="46">
        <v>14</v>
      </c>
      <c r="F64" s="46"/>
      <c r="G64" s="46">
        <f>SUM(E64:F64)</f>
        <v>14</v>
      </c>
    </row>
    <row r="65" spans="1:7" ht="15.75">
      <c r="A65" s="15">
        <v>3</v>
      </c>
      <c r="B65" s="26" t="s">
        <v>28</v>
      </c>
      <c r="C65" s="15"/>
      <c r="D65" s="15"/>
      <c r="E65" s="46"/>
      <c r="F65" s="46"/>
      <c r="G65" s="46"/>
    </row>
    <row r="66" spans="1:7" ht="120">
      <c r="A66" s="15"/>
      <c r="B66" s="26" t="s">
        <v>122</v>
      </c>
      <c r="C66" s="15" t="s">
        <v>37</v>
      </c>
      <c r="D66" s="15" t="s">
        <v>77</v>
      </c>
      <c r="E66" s="14">
        <f>SUM(E62/12)</f>
        <v>798470.5833333334</v>
      </c>
      <c r="F66" s="14"/>
      <c r="G66" s="14">
        <f>SUM(E66:F66)</f>
        <v>798470.5833333334</v>
      </c>
    </row>
    <row r="67" spans="1:7" ht="15.75">
      <c r="A67" s="15">
        <v>4</v>
      </c>
      <c r="B67" s="16" t="s">
        <v>29</v>
      </c>
      <c r="C67" s="15"/>
      <c r="D67" s="15"/>
      <c r="E67" s="46"/>
      <c r="F67" s="46"/>
      <c r="G67" s="46"/>
    </row>
    <row r="68" spans="1:7" ht="63">
      <c r="A68" s="15"/>
      <c r="B68" s="16" t="s">
        <v>65</v>
      </c>
      <c r="C68" s="15" t="s">
        <v>66</v>
      </c>
      <c r="D68" s="15" t="s">
        <v>77</v>
      </c>
      <c r="E68" s="46">
        <v>100</v>
      </c>
      <c r="F68" s="46"/>
      <c r="G68" s="46">
        <f>SUM(E68:F68)</f>
        <v>100</v>
      </c>
    </row>
    <row r="69" spans="1:7" ht="15.75" customHeight="1">
      <c r="A69" s="46"/>
      <c r="B69" s="143" t="s">
        <v>116</v>
      </c>
      <c r="C69" s="143"/>
      <c r="D69" s="143"/>
      <c r="E69" s="143"/>
      <c r="F69" s="143"/>
      <c r="G69" s="143"/>
    </row>
    <row r="70" spans="1:7" ht="15.75">
      <c r="A70" s="15">
        <v>1</v>
      </c>
      <c r="B70" s="16" t="s">
        <v>26</v>
      </c>
      <c r="C70" s="15"/>
      <c r="D70" s="15"/>
      <c r="E70" s="46"/>
      <c r="F70" s="46"/>
      <c r="G70" s="46"/>
    </row>
    <row r="71" spans="1:7" ht="15.75">
      <c r="A71" s="15"/>
      <c r="B71" s="16" t="s">
        <v>63</v>
      </c>
      <c r="C71" s="15" t="s">
        <v>37</v>
      </c>
      <c r="D71" s="15" t="s">
        <v>64</v>
      </c>
      <c r="E71" s="14">
        <f>SUM(C46)</f>
        <v>570413</v>
      </c>
      <c r="F71" s="14">
        <f>SUM(D46)</f>
        <v>0</v>
      </c>
      <c r="G71" s="14">
        <f>SUM(E71:F71)</f>
        <v>570413</v>
      </c>
    </row>
    <row r="72" spans="1:7" ht="15.75">
      <c r="A72" s="15">
        <v>2</v>
      </c>
      <c r="B72" s="16" t="s">
        <v>27</v>
      </c>
      <c r="C72" s="15"/>
      <c r="D72" s="15"/>
      <c r="E72" s="46"/>
      <c r="F72" s="46"/>
      <c r="G72" s="46"/>
    </row>
    <row r="73" spans="1:7" ht="75">
      <c r="A73" s="16"/>
      <c r="B73" s="26" t="s">
        <v>119</v>
      </c>
      <c r="C73" s="15" t="s">
        <v>88</v>
      </c>
      <c r="D73" s="15" t="s">
        <v>77</v>
      </c>
      <c r="E73" s="46">
        <v>4</v>
      </c>
      <c r="F73" s="46"/>
      <c r="G73" s="46">
        <f>SUM(E73:F73)</f>
        <v>4</v>
      </c>
    </row>
    <row r="74" spans="1:7" ht="15.75">
      <c r="A74" s="15">
        <v>3</v>
      </c>
      <c r="B74" s="26" t="s">
        <v>28</v>
      </c>
      <c r="C74" s="15"/>
      <c r="D74" s="15"/>
      <c r="E74" s="46"/>
      <c r="F74" s="46"/>
      <c r="G74" s="46"/>
    </row>
    <row r="75" spans="1:7" ht="73.5" customHeight="1">
      <c r="A75" s="15"/>
      <c r="B75" s="26" t="s">
        <v>121</v>
      </c>
      <c r="C75" s="15" t="s">
        <v>37</v>
      </c>
      <c r="D75" s="15" t="s">
        <v>77</v>
      </c>
      <c r="E75" s="14">
        <f>SUM(E71/12)</f>
        <v>47534.416666666664</v>
      </c>
      <c r="F75" s="14"/>
      <c r="G75" s="14">
        <f>SUM(E75:F75)</f>
        <v>47534.416666666664</v>
      </c>
    </row>
    <row r="76" spans="1:7" ht="15.75">
      <c r="A76" s="15">
        <v>4</v>
      </c>
      <c r="B76" s="16" t="s">
        <v>29</v>
      </c>
      <c r="C76" s="15"/>
      <c r="D76" s="15"/>
      <c r="E76" s="46"/>
      <c r="F76" s="46"/>
      <c r="G76" s="46"/>
    </row>
    <row r="77" spans="1:7" ht="63">
      <c r="A77" s="15"/>
      <c r="B77" s="16" t="s">
        <v>65</v>
      </c>
      <c r="C77" s="15" t="s">
        <v>66</v>
      </c>
      <c r="D77" s="15" t="s">
        <v>77</v>
      </c>
      <c r="E77" s="46">
        <v>100</v>
      </c>
      <c r="F77" s="46"/>
      <c r="G77" s="46">
        <f>SUM(E77:F77)</f>
        <v>100</v>
      </c>
    </row>
    <row r="78" spans="1:7" ht="15.75" customHeight="1">
      <c r="A78" s="46"/>
      <c r="B78" s="143" t="s">
        <v>117</v>
      </c>
      <c r="C78" s="143"/>
      <c r="D78" s="143"/>
      <c r="E78" s="143"/>
      <c r="F78" s="143"/>
      <c r="G78" s="143"/>
    </row>
    <row r="79" spans="1:7" ht="15.75">
      <c r="A79" s="15">
        <v>1</v>
      </c>
      <c r="B79" s="16" t="s">
        <v>26</v>
      </c>
      <c r="C79" s="15"/>
      <c r="D79" s="15"/>
      <c r="E79" s="46"/>
      <c r="F79" s="46"/>
      <c r="G79" s="46"/>
    </row>
    <row r="80" spans="1:7" ht="15.75">
      <c r="A80" s="15"/>
      <c r="B80" s="16" t="s">
        <v>63</v>
      </c>
      <c r="C80" s="15" t="s">
        <v>37</v>
      </c>
      <c r="D80" s="15" t="s">
        <v>64</v>
      </c>
      <c r="E80" s="14">
        <f>SUM(C47)</f>
        <v>0</v>
      </c>
      <c r="F80" s="14">
        <f>SUM(D47)</f>
        <v>2761801</v>
      </c>
      <c r="G80" s="14">
        <f>SUM(E80:F80)</f>
        <v>2761801</v>
      </c>
    </row>
    <row r="81" spans="1:7" ht="15.75">
      <c r="A81" s="15">
        <v>2</v>
      </c>
      <c r="B81" s="16" t="s">
        <v>27</v>
      </c>
      <c r="C81" s="15"/>
      <c r="D81" s="15"/>
      <c r="E81" s="46"/>
      <c r="F81" s="46"/>
      <c r="G81" s="46"/>
    </row>
    <row r="82" spans="1:7" ht="73.5" customHeight="1">
      <c r="A82" s="16"/>
      <c r="B82" s="26" t="s">
        <v>120</v>
      </c>
      <c r="C82" s="15" t="s">
        <v>88</v>
      </c>
      <c r="D82" s="15" t="s">
        <v>77</v>
      </c>
      <c r="E82" s="46"/>
      <c r="F82" s="46">
        <v>3</v>
      </c>
      <c r="G82" s="46">
        <f>SUM(E82:F82)</f>
        <v>3</v>
      </c>
    </row>
    <row r="83" spans="1:7" ht="15.75">
      <c r="A83" s="15">
        <v>3</v>
      </c>
      <c r="B83" s="26" t="s">
        <v>28</v>
      </c>
      <c r="C83" s="15"/>
      <c r="D83" s="15"/>
      <c r="E83" s="46"/>
      <c r="F83" s="46"/>
      <c r="G83" s="46"/>
    </row>
    <row r="84" spans="1:7" ht="73.5" customHeight="1">
      <c r="A84" s="15"/>
      <c r="B84" s="26" t="s">
        <v>123</v>
      </c>
      <c r="C84" s="15" t="s">
        <v>37</v>
      </c>
      <c r="D84" s="15" t="s">
        <v>77</v>
      </c>
      <c r="E84" s="14"/>
      <c r="F84" s="14">
        <f>SUM(F80/12)</f>
        <v>230150.08333333334</v>
      </c>
      <c r="G84" s="14">
        <f>SUM(E84:F84)</f>
        <v>230150.08333333334</v>
      </c>
    </row>
    <row r="85" spans="1:7" ht="15.75">
      <c r="A85" s="15">
        <v>4</v>
      </c>
      <c r="B85" s="16" t="s">
        <v>29</v>
      </c>
      <c r="C85" s="15"/>
      <c r="D85" s="15"/>
      <c r="E85" s="46"/>
      <c r="F85" s="46"/>
      <c r="G85" s="46"/>
    </row>
    <row r="86" spans="1:7" ht="63">
      <c r="A86" s="15"/>
      <c r="B86" s="16" t="s">
        <v>65</v>
      </c>
      <c r="C86" s="15" t="s">
        <v>66</v>
      </c>
      <c r="D86" s="15" t="s">
        <v>77</v>
      </c>
      <c r="E86" s="46"/>
      <c r="F86" s="46">
        <v>100</v>
      </c>
      <c r="G86" s="46">
        <f>SUM(E86:F86)</f>
        <v>100</v>
      </c>
    </row>
    <row r="87" spans="1:7" ht="15.75">
      <c r="A87" s="138" t="s">
        <v>72</v>
      </c>
      <c r="B87" s="138"/>
      <c r="C87" s="138"/>
      <c r="D87" s="22"/>
      <c r="E87" s="5"/>
      <c r="F87" s="139" t="s">
        <v>73</v>
      </c>
      <c r="G87" s="139"/>
    </row>
    <row r="88" spans="1:7" ht="15.75">
      <c r="A88" s="3"/>
      <c r="B88" s="47"/>
      <c r="D88" s="57" t="s">
        <v>30</v>
      </c>
      <c r="F88" s="136" t="s">
        <v>40</v>
      </c>
      <c r="G88" s="136"/>
    </row>
    <row r="89" spans="1:4" ht="15.75">
      <c r="A89" s="140" t="s">
        <v>31</v>
      </c>
      <c r="B89" s="140"/>
      <c r="C89" s="47"/>
      <c r="D89" s="47"/>
    </row>
    <row r="90" spans="1:4" ht="15.75">
      <c r="A90" s="7" t="s">
        <v>49</v>
      </c>
      <c r="B90" s="45"/>
      <c r="C90" s="47"/>
      <c r="D90" s="47"/>
    </row>
    <row r="91" spans="1:7" ht="15.75">
      <c r="A91" s="138" t="s">
        <v>74</v>
      </c>
      <c r="B91" s="138"/>
      <c r="C91" s="138"/>
      <c r="D91" s="22"/>
      <c r="E91" s="5"/>
      <c r="F91" s="139" t="s">
        <v>75</v>
      </c>
      <c r="G91" s="139"/>
    </row>
    <row r="92" spans="1:7" ht="15.75">
      <c r="A92" s="56"/>
      <c r="B92" s="47"/>
      <c r="C92" s="47"/>
      <c r="D92" s="57" t="s">
        <v>30</v>
      </c>
      <c r="F92" s="136" t="s">
        <v>40</v>
      </c>
      <c r="G92" s="136"/>
    </row>
    <row r="93" spans="1:2" ht="15">
      <c r="A93" s="137" t="s">
        <v>76</v>
      </c>
      <c r="B93" s="137"/>
    </row>
    <row r="94" ht="15">
      <c r="A94" s="8" t="s">
        <v>39</v>
      </c>
    </row>
  </sheetData>
  <sheetProtection/>
  <mergeCells count="49">
    <mergeCell ref="E1:G2"/>
    <mergeCell ref="E4:G4"/>
    <mergeCell ref="E5:G5"/>
    <mergeCell ref="E6:G6"/>
    <mergeCell ref="E7:G7"/>
    <mergeCell ref="A8:G8"/>
    <mergeCell ref="A9:G9"/>
    <mergeCell ref="D10:F10"/>
    <mergeCell ref="D11:E11"/>
    <mergeCell ref="D12:F12"/>
    <mergeCell ref="D13:E13"/>
    <mergeCell ref="E14:F14"/>
    <mergeCell ref="E15:F15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4:G34"/>
    <mergeCell ref="B35:G35"/>
    <mergeCell ref="B36:G36"/>
    <mergeCell ref="B37:G37"/>
    <mergeCell ref="B38:G38"/>
    <mergeCell ref="B39:G39"/>
    <mergeCell ref="A48:B48"/>
    <mergeCell ref="A50:A51"/>
    <mergeCell ref="B50:G50"/>
    <mergeCell ref="A55:B55"/>
    <mergeCell ref="B57:G57"/>
    <mergeCell ref="B60:G60"/>
    <mergeCell ref="B69:G69"/>
    <mergeCell ref="B78:G78"/>
    <mergeCell ref="A87:C87"/>
    <mergeCell ref="F87:G87"/>
    <mergeCell ref="F88:G88"/>
    <mergeCell ref="A89:B89"/>
    <mergeCell ref="A91:C91"/>
    <mergeCell ref="F91:G91"/>
    <mergeCell ref="F92:G92"/>
    <mergeCell ref="A93:B93"/>
  </mergeCells>
  <printOptions/>
  <pageMargins left="0.1968503937007874" right="0.1968503937007874" top="1.1811023622047245" bottom="0.196850393700787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77"/>
  <sheetViews>
    <sheetView zoomScalePageLayoutView="0" workbookViewId="0" topLeftCell="A61">
      <selection activeCell="F66" sqref="F66"/>
    </sheetView>
  </sheetViews>
  <sheetFormatPr defaultColWidth="21.57421875" defaultRowHeight="15"/>
  <cols>
    <col min="1" max="1" width="6.57421875" style="2" customWidth="1"/>
    <col min="2" max="4" width="21.57421875" style="2" customWidth="1"/>
    <col min="5" max="5" width="22.421875" style="2" customWidth="1"/>
    <col min="6" max="7" width="21.57421875" style="2" customWidth="1"/>
    <col min="8" max="28" width="10.28125" style="2" customWidth="1"/>
    <col min="29" max="16384" width="21.57421875" style="2" customWidth="1"/>
  </cols>
  <sheetData>
    <row r="1" spans="1:7" ht="15" customHeight="1">
      <c r="A1" s="19"/>
      <c r="B1" s="19"/>
      <c r="C1" s="19"/>
      <c r="D1" s="19"/>
      <c r="E1" s="159" t="s">
        <v>68</v>
      </c>
      <c r="F1" s="159"/>
      <c r="G1" s="159"/>
    </row>
    <row r="2" spans="1:7" ht="21" customHeight="1">
      <c r="A2" s="19"/>
      <c r="B2" s="19"/>
      <c r="C2" s="19"/>
      <c r="D2" s="19"/>
      <c r="E2" s="159"/>
      <c r="F2" s="159"/>
      <c r="G2" s="159"/>
    </row>
    <row r="3" spans="1:7" ht="17.25" customHeight="1">
      <c r="A3" s="19"/>
      <c r="B3" s="19"/>
      <c r="C3" s="19"/>
      <c r="D3" s="19"/>
      <c r="E3" s="19"/>
      <c r="F3" s="21"/>
      <c r="G3" s="21"/>
    </row>
    <row r="4" spans="1:7" ht="15.75">
      <c r="A4" s="47"/>
      <c r="B4" s="19"/>
      <c r="C4" s="19"/>
      <c r="D4" s="19"/>
      <c r="E4" s="45" t="s">
        <v>0</v>
      </c>
      <c r="F4" s="55"/>
      <c r="G4" s="55"/>
    </row>
    <row r="5" spans="1:7" ht="15.75">
      <c r="A5" s="47"/>
      <c r="B5" s="19"/>
      <c r="C5" s="19"/>
      <c r="D5" s="19"/>
      <c r="E5" s="140" t="s">
        <v>139</v>
      </c>
      <c r="F5" s="140"/>
      <c r="G5" s="140"/>
    </row>
    <row r="6" spans="1:7" ht="15.75">
      <c r="A6" s="47"/>
      <c r="B6" s="47"/>
      <c r="C6" s="19"/>
      <c r="D6" s="19"/>
      <c r="E6" s="160" t="s">
        <v>48</v>
      </c>
      <c r="F6" s="160"/>
      <c r="G6" s="160"/>
    </row>
    <row r="7" spans="1:7" ht="15" customHeight="1">
      <c r="A7" s="47"/>
      <c r="B7" s="19"/>
      <c r="C7" s="19"/>
      <c r="D7" s="19"/>
      <c r="E7" s="161" t="s">
        <v>1</v>
      </c>
      <c r="F7" s="161"/>
      <c r="G7" s="161"/>
    </row>
    <row r="8" spans="1:7" ht="15" customHeight="1">
      <c r="A8" s="47"/>
      <c r="B8" s="19"/>
      <c r="C8" s="19"/>
      <c r="D8" s="19"/>
      <c r="E8" s="162" t="s">
        <v>79</v>
      </c>
      <c r="F8" s="162"/>
      <c r="G8" s="162"/>
    </row>
    <row r="9" spans="1:7" ht="15" customHeight="1">
      <c r="A9" s="47"/>
      <c r="B9" s="19"/>
      <c r="C9" s="19"/>
      <c r="D9" s="19"/>
      <c r="E9" s="51"/>
      <c r="F9" s="51"/>
      <c r="G9" s="51"/>
    </row>
    <row r="10" spans="1:7" ht="15.75">
      <c r="A10" s="149" t="s">
        <v>2</v>
      </c>
      <c r="B10" s="149"/>
      <c r="C10" s="149"/>
      <c r="D10" s="149"/>
      <c r="E10" s="149"/>
      <c r="F10" s="149"/>
      <c r="G10" s="149"/>
    </row>
    <row r="11" spans="1:7" ht="15.75">
      <c r="A11" s="149" t="s">
        <v>50</v>
      </c>
      <c r="B11" s="149"/>
      <c r="C11" s="149"/>
      <c r="D11" s="149"/>
      <c r="E11" s="149"/>
      <c r="F11" s="149"/>
      <c r="G11" s="149"/>
    </row>
    <row r="12" spans="1:7" ht="15.75">
      <c r="A12" s="29"/>
      <c r="B12" s="29"/>
      <c r="C12" s="29"/>
      <c r="D12" s="29"/>
      <c r="E12" s="29"/>
      <c r="F12" s="29"/>
      <c r="G12" s="29"/>
    </row>
    <row r="13" spans="1:7" ht="15" customHeight="1">
      <c r="A13" s="42" t="s">
        <v>140</v>
      </c>
      <c r="B13" s="30" t="s">
        <v>144</v>
      </c>
      <c r="C13" s="31"/>
      <c r="D13" s="150" t="s">
        <v>48</v>
      </c>
      <c r="E13" s="150"/>
      <c r="F13" s="150"/>
      <c r="G13" s="32">
        <v>38068238</v>
      </c>
    </row>
    <row r="14" spans="1:7" ht="22.5" customHeight="1">
      <c r="A14" s="41"/>
      <c r="B14" s="33" t="s">
        <v>43</v>
      </c>
      <c r="C14" s="34"/>
      <c r="D14" s="153" t="s">
        <v>1</v>
      </c>
      <c r="E14" s="153"/>
      <c r="F14" s="35"/>
      <c r="G14" s="36" t="s">
        <v>41</v>
      </c>
    </row>
    <row r="15" spans="1:7" ht="15" customHeight="1">
      <c r="A15" s="44" t="s">
        <v>141</v>
      </c>
      <c r="B15" s="30" t="s">
        <v>145</v>
      </c>
      <c r="C15" s="38"/>
      <c r="D15" s="154" t="s">
        <v>48</v>
      </c>
      <c r="E15" s="154"/>
      <c r="F15" s="154"/>
      <c r="G15" s="39">
        <v>38068238</v>
      </c>
    </row>
    <row r="16" spans="1:7" ht="33" customHeight="1">
      <c r="A16" s="37"/>
      <c r="B16" s="33" t="s">
        <v>43</v>
      </c>
      <c r="C16" s="34"/>
      <c r="D16" s="157" t="s">
        <v>32</v>
      </c>
      <c r="E16" s="157"/>
      <c r="F16" s="35"/>
      <c r="G16" s="36" t="s">
        <v>41</v>
      </c>
    </row>
    <row r="17" spans="1:7" ht="26.25" customHeight="1">
      <c r="A17" s="18" t="s">
        <v>42</v>
      </c>
      <c r="B17" s="28" t="s">
        <v>90</v>
      </c>
      <c r="C17" s="50">
        <v>6013</v>
      </c>
      <c r="D17" s="28" t="s">
        <v>91</v>
      </c>
      <c r="E17" s="158" t="s">
        <v>92</v>
      </c>
      <c r="F17" s="158"/>
      <c r="G17" s="28" t="s">
        <v>142</v>
      </c>
    </row>
    <row r="18" spans="1:7" ht="46.5" customHeight="1">
      <c r="A18" s="19"/>
      <c r="B18" s="20" t="s">
        <v>43</v>
      </c>
      <c r="C18" s="49" t="s">
        <v>44</v>
      </c>
      <c r="D18" s="49" t="s">
        <v>45</v>
      </c>
      <c r="E18" s="147" t="s">
        <v>46</v>
      </c>
      <c r="F18" s="147"/>
      <c r="G18" s="49" t="s">
        <v>47</v>
      </c>
    </row>
    <row r="19" spans="1:7" ht="20.25" customHeight="1">
      <c r="A19" s="47" t="s">
        <v>5</v>
      </c>
      <c r="B19" s="10" t="s">
        <v>51</v>
      </c>
      <c r="C19" s="10"/>
      <c r="D19" s="11"/>
      <c r="E19" s="12">
        <f>SUM(C20+F20)</f>
        <v>936500</v>
      </c>
      <c r="F19" s="11" t="s">
        <v>52</v>
      </c>
      <c r="G19" s="11"/>
    </row>
    <row r="20" spans="1:7" ht="18.75" customHeight="1">
      <c r="A20" s="47"/>
      <c r="B20" s="11" t="s">
        <v>53</v>
      </c>
      <c r="C20" s="12">
        <f>SUM(C48)</f>
        <v>936500</v>
      </c>
      <c r="D20" s="11" t="s">
        <v>54</v>
      </c>
      <c r="E20" s="13" t="s">
        <v>55</v>
      </c>
      <c r="F20" s="12">
        <f>SUM(D48)</f>
        <v>0</v>
      </c>
      <c r="G20" s="11" t="s">
        <v>56</v>
      </c>
    </row>
    <row r="21" spans="1:7" ht="15.75">
      <c r="A21" s="47" t="s">
        <v>6</v>
      </c>
      <c r="B21" s="140" t="s">
        <v>60</v>
      </c>
      <c r="C21" s="140"/>
      <c r="D21" s="140"/>
      <c r="E21" s="140"/>
      <c r="F21" s="140"/>
      <c r="G21" s="140"/>
    </row>
    <row r="22" spans="1:7" ht="15.75">
      <c r="A22" s="47"/>
      <c r="B22" s="148" t="s">
        <v>57</v>
      </c>
      <c r="C22" s="148"/>
      <c r="D22" s="148"/>
      <c r="E22" s="148"/>
      <c r="F22" s="148"/>
      <c r="G22" s="148"/>
    </row>
    <row r="23" spans="1:7" ht="15.75">
      <c r="A23" s="47"/>
      <c r="B23" s="148" t="s">
        <v>58</v>
      </c>
      <c r="C23" s="148"/>
      <c r="D23" s="148"/>
      <c r="E23" s="148"/>
      <c r="F23" s="148"/>
      <c r="G23" s="148"/>
    </row>
    <row r="24" spans="1:7" ht="15.75">
      <c r="A24" s="47"/>
      <c r="B24" s="148" t="s">
        <v>61</v>
      </c>
      <c r="C24" s="148"/>
      <c r="D24" s="148"/>
      <c r="E24" s="148"/>
      <c r="F24" s="148"/>
      <c r="G24" s="148"/>
    </row>
    <row r="25" spans="1:7" ht="33.75" customHeight="1">
      <c r="A25" s="47"/>
      <c r="B25" s="148" t="s">
        <v>59</v>
      </c>
      <c r="C25" s="148"/>
      <c r="D25" s="148"/>
      <c r="E25" s="148"/>
      <c r="F25" s="148"/>
      <c r="G25" s="148"/>
    </row>
    <row r="26" spans="1:7" ht="37.5" customHeight="1">
      <c r="A26" s="47"/>
      <c r="B26" s="146" t="s">
        <v>156</v>
      </c>
      <c r="C26" s="146"/>
      <c r="D26" s="146"/>
      <c r="E26" s="146"/>
      <c r="F26" s="146"/>
      <c r="G26" s="146"/>
    </row>
    <row r="27" spans="1:7" ht="30.75" customHeight="1">
      <c r="A27" s="47"/>
      <c r="B27" s="146" t="s">
        <v>157</v>
      </c>
      <c r="C27" s="146"/>
      <c r="D27" s="146"/>
      <c r="E27" s="146"/>
      <c r="F27" s="146"/>
      <c r="G27" s="146"/>
    </row>
    <row r="28" spans="1:7" ht="48" customHeight="1">
      <c r="A28" s="47"/>
      <c r="B28" s="146" t="s">
        <v>158</v>
      </c>
      <c r="C28" s="146"/>
      <c r="D28" s="146"/>
      <c r="E28" s="146"/>
      <c r="F28" s="146"/>
      <c r="G28" s="146"/>
    </row>
    <row r="29" spans="1:7" ht="16.5" customHeight="1">
      <c r="A29" s="47"/>
      <c r="B29" s="11"/>
      <c r="C29" s="11"/>
      <c r="D29" s="11"/>
      <c r="E29" s="11"/>
      <c r="F29" s="11"/>
      <c r="G29" s="11"/>
    </row>
    <row r="30" spans="1:7" ht="15.75">
      <c r="A30" s="47" t="s">
        <v>7</v>
      </c>
      <c r="B30" s="140" t="s">
        <v>33</v>
      </c>
      <c r="C30" s="140"/>
      <c r="D30" s="140"/>
      <c r="E30" s="140"/>
      <c r="F30" s="140"/>
      <c r="G30" s="140"/>
    </row>
    <row r="31" spans="1:7" ht="15.75">
      <c r="A31" s="46" t="s">
        <v>9</v>
      </c>
      <c r="B31" s="142" t="s">
        <v>34</v>
      </c>
      <c r="C31" s="142"/>
      <c r="D31" s="142"/>
      <c r="E31" s="142"/>
      <c r="F31" s="142"/>
      <c r="G31" s="142"/>
    </row>
    <row r="32" spans="1:7" ht="18" customHeight="1">
      <c r="A32" s="15">
        <v>1</v>
      </c>
      <c r="B32" s="145" t="s">
        <v>93</v>
      </c>
      <c r="C32" s="145"/>
      <c r="D32" s="145"/>
      <c r="E32" s="145"/>
      <c r="F32" s="145"/>
      <c r="G32" s="145"/>
    </row>
    <row r="33" spans="1:7" ht="16.5" customHeight="1">
      <c r="A33" s="15">
        <v>2</v>
      </c>
      <c r="B33" s="145" t="s">
        <v>94</v>
      </c>
      <c r="C33" s="145"/>
      <c r="D33" s="145"/>
      <c r="E33" s="145"/>
      <c r="F33" s="145"/>
      <c r="G33" s="145"/>
    </row>
    <row r="34" spans="1:7" ht="19.5" customHeight="1">
      <c r="A34" s="15">
        <v>3</v>
      </c>
      <c r="B34" s="145" t="s">
        <v>95</v>
      </c>
      <c r="C34" s="145"/>
      <c r="D34" s="145"/>
      <c r="E34" s="145"/>
      <c r="F34" s="145"/>
      <c r="G34" s="145"/>
    </row>
    <row r="35" spans="1:7" ht="15.75" customHeight="1">
      <c r="A35" s="15">
        <v>4</v>
      </c>
      <c r="B35" s="145" t="s">
        <v>96</v>
      </c>
      <c r="C35" s="145"/>
      <c r="D35" s="145"/>
      <c r="E35" s="145"/>
      <c r="F35" s="145"/>
      <c r="G35" s="145"/>
    </row>
    <row r="36" ht="15.75">
      <c r="A36" s="1"/>
    </row>
    <row r="37" spans="1:2" ht="15.75">
      <c r="A37" s="6" t="s">
        <v>8</v>
      </c>
      <c r="B37" s="2" t="s">
        <v>35</v>
      </c>
    </row>
    <row r="38" spans="1:7" ht="33" customHeight="1">
      <c r="A38" s="6"/>
      <c r="B38" s="144" t="s">
        <v>97</v>
      </c>
      <c r="C38" s="144"/>
      <c r="D38" s="144"/>
      <c r="E38" s="144"/>
      <c r="F38" s="144"/>
      <c r="G38" s="144"/>
    </row>
    <row r="39" spans="1:7" ht="15.75">
      <c r="A39" s="47" t="s">
        <v>11</v>
      </c>
      <c r="B39" s="140" t="s">
        <v>36</v>
      </c>
      <c r="C39" s="140"/>
      <c r="D39" s="140"/>
      <c r="E39" s="140"/>
      <c r="F39" s="140"/>
      <c r="G39" s="140"/>
    </row>
    <row r="40" spans="1:7" ht="15.75">
      <c r="A40" s="46" t="s">
        <v>9</v>
      </c>
      <c r="B40" s="142" t="s">
        <v>10</v>
      </c>
      <c r="C40" s="142"/>
      <c r="D40" s="142"/>
      <c r="E40" s="142"/>
      <c r="F40" s="142"/>
      <c r="G40" s="142"/>
    </row>
    <row r="41" spans="1:7" ht="15.75">
      <c r="A41" s="46">
        <v>1</v>
      </c>
      <c r="B41" s="210" t="s">
        <v>98</v>
      </c>
      <c r="C41" s="210"/>
      <c r="D41" s="210"/>
      <c r="E41" s="210"/>
      <c r="F41" s="210"/>
      <c r="G41" s="210"/>
    </row>
    <row r="42" spans="1:7" ht="15.75">
      <c r="A42" s="47"/>
      <c r="B42" s="45"/>
      <c r="C42" s="45"/>
      <c r="D42" s="45"/>
      <c r="E42" s="45"/>
      <c r="F42" s="45"/>
      <c r="G42" s="45"/>
    </row>
    <row r="43" spans="1:7" ht="15.75">
      <c r="A43" s="47" t="s">
        <v>18</v>
      </c>
      <c r="B43" s="7" t="s">
        <v>14</v>
      </c>
      <c r="C43" s="45"/>
      <c r="D43" s="45"/>
      <c r="E43" s="45"/>
      <c r="F43" s="45"/>
      <c r="G43" s="45"/>
    </row>
    <row r="44" spans="1:2" ht="15.75">
      <c r="A44" s="1"/>
      <c r="B44" s="2" t="s">
        <v>37</v>
      </c>
    </row>
    <row r="45" spans="1:5" ht="47.25">
      <c r="A45" s="46" t="s">
        <v>9</v>
      </c>
      <c r="B45" s="46" t="s">
        <v>14</v>
      </c>
      <c r="C45" s="46" t="s">
        <v>15</v>
      </c>
      <c r="D45" s="46" t="s">
        <v>16</v>
      </c>
      <c r="E45" s="46" t="s">
        <v>17</v>
      </c>
    </row>
    <row r="46" spans="1:5" ht="15.75">
      <c r="A46" s="46">
        <v>1</v>
      </c>
      <c r="B46" s="46">
        <v>2</v>
      </c>
      <c r="C46" s="46">
        <v>3</v>
      </c>
      <c r="D46" s="46">
        <v>4</v>
      </c>
      <c r="E46" s="46">
        <v>5</v>
      </c>
    </row>
    <row r="47" spans="1:5" ht="110.25">
      <c r="A47" s="46">
        <v>1</v>
      </c>
      <c r="B47" s="54" t="s">
        <v>99</v>
      </c>
      <c r="C47" s="14">
        <v>936500</v>
      </c>
      <c r="D47" s="14"/>
      <c r="E47" s="14">
        <f>SUM(C47:D47)</f>
        <v>936500</v>
      </c>
    </row>
    <row r="48" spans="1:5" ht="15.75">
      <c r="A48" s="142" t="s">
        <v>17</v>
      </c>
      <c r="B48" s="142"/>
      <c r="C48" s="14">
        <f>SUM(C47)</f>
        <v>936500</v>
      </c>
      <c r="D48" s="14">
        <f>SUM(D47)</f>
        <v>0</v>
      </c>
      <c r="E48" s="14">
        <f>SUM(E47)</f>
        <v>936500</v>
      </c>
    </row>
    <row r="49" ht="15.75">
      <c r="A49" s="1"/>
    </row>
    <row r="50" spans="1:7" ht="15.75">
      <c r="A50" s="141" t="s">
        <v>21</v>
      </c>
      <c r="B50" s="140" t="s">
        <v>19</v>
      </c>
      <c r="C50" s="140"/>
      <c r="D50" s="140"/>
      <c r="E50" s="140"/>
      <c r="F50" s="140"/>
      <c r="G50" s="140"/>
    </row>
    <row r="51" spans="1:2" ht="15.75">
      <c r="A51" s="141"/>
      <c r="B51" s="56" t="s">
        <v>13</v>
      </c>
    </row>
    <row r="52" spans="1:5" ht="63">
      <c r="A52" s="46" t="s">
        <v>9</v>
      </c>
      <c r="B52" s="46" t="s">
        <v>20</v>
      </c>
      <c r="C52" s="46" t="s">
        <v>15</v>
      </c>
      <c r="D52" s="46" t="s">
        <v>16</v>
      </c>
      <c r="E52" s="46" t="s">
        <v>17</v>
      </c>
    </row>
    <row r="53" spans="1:5" ht="15.75">
      <c r="A53" s="46">
        <v>1</v>
      </c>
      <c r="B53" s="46">
        <v>2</v>
      </c>
      <c r="C53" s="46">
        <v>3</v>
      </c>
      <c r="D53" s="46">
        <v>4</v>
      </c>
      <c r="E53" s="46">
        <v>5</v>
      </c>
    </row>
    <row r="54" spans="1:5" ht="113.25" customHeight="1">
      <c r="A54" s="46">
        <v>1</v>
      </c>
      <c r="B54" s="4" t="s">
        <v>62</v>
      </c>
      <c r="C54" s="14">
        <f>SUM(C47)</f>
        <v>936500</v>
      </c>
      <c r="D54" s="14">
        <f>SUM(D47)</f>
        <v>0</v>
      </c>
      <c r="E54" s="14">
        <f>SUM(C54:D54)</f>
        <v>936500</v>
      </c>
    </row>
    <row r="55" spans="1:5" ht="15.75">
      <c r="A55" s="142" t="s">
        <v>17</v>
      </c>
      <c r="B55" s="142"/>
      <c r="C55" s="14">
        <f>SUM(C54)</f>
        <v>936500</v>
      </c>
      <c r="D55" s="14">
        <f>SUM(D54)</f>
        <v>0</v>
      </c>
      <c r="E55" s="14">
        <f>SUM(E54)</f>
        <v>936500</v>
      </c>
    </row>
    <row r="56" ht="15.75">
      <c r="A56" s="1"/>
    </row>
    <row r="57" spans="1:7" ht="15.75">
      <c r="A57" s="47" t="s">
        <v>38</v>
      </c>
      <c r="B57" s="140" t="s">
        <v>22</v>
      </c>
      <c r="C57" s="140"/>
      <c r="D57" s="140"/>
      <c r="E57" s="140"/>
      <c r="F57" s="140"/>
      <c r="G57" s="140"/>
    </row>
    <row r="58" spans="1:7" ht="46.5" customHeight="1">
      <c r="A58" s="46" t="s">
        <v>9</v>
      </c>
      <c r="B58" s="46" t="s">
        <v>23</v>
      </c>
      <c r="C58" s="46" t="s">
        <v>24</v>
      </c>
      <c r="D58" s="46" t="s">
        <v>25</v>
      </c>
      <c r="E58" s="46" t="s">
        <v>15</v>
      </c>
      <c r="F58" s="46" t="s">
        <v>16</v>
      </c>
      <c r="G58" s="46" t="s">
        <v>17</v>
      </c>
    </row>
    <row r="59" spans="1:7" ht="15.75">
      <c r="A59" s="46">
        <v>1</v>
      </c>
      <c r="B59" s="46">
        <v>2</v>
      </c>
      <c r="C59" s="46">
        <v>3</v>
      </c>
      <c r="D59" s="46">
        <v>4</v>
      </c>
      <c r="E59" s="46">
        <v>5</v>
      </c>
      <c r="F59" s="46">
        <v>6</v>
      </c>
      <c r="G59" s="46">
        <v>7</v>
      </c>
    </row>
    <row r="60" spans="1:7" ht="15.75">
      <c r="A60" s="15">
        <v>1</v>
      </c>
      <c r="B60" s="16" t="s">
        <v>26</v>
      </c>
      <c r="C60" s="15"/>
      <c r="D60" s="15"/>
      <c r="E60" s="46"/>
      <c r="F60" s="46"/>
      <c r="G60" s="46"/>
    </row>
    <row r="61" spans="1:7" ht="15.75">
      <c r="A61" s="15"/>
      <c r="B61" s="16" t="s">
        <v>63</v>
      </c>
      <c r="C61" s="15" t="s">
        <v>37</v>
      </c>
      <c r="D61" s="15" t="s">
        <v>64</v>
      </c>
      <c r="E61" s="14">
        <f>SUM(C54)</f>
        <v>936500</v>
      </c>
      <c r="F61" s="14">
        <f>SUM(D54)</f>
        <v>0</v>
      </c>
      <c r="G61" s="14">
        <f>SUM(E61:F61)</f>
        <v>936500</v>
      </c>
    </row>
    <row r="62" spans="1:7" ht="15.75">
      <c r="A62" s="15">
        <v>2</v>
      </c>
      <c r="B62" s="16" t="s">
        <v>27</v>
      </c>
      <c r="C62" s="15"/>
      <c r="D62" s="15"/>
      <c r="E62" s="46"/>
      <c r="F62" s="46"/>
      <c r="G62" s="46"/>
    </row>
    <row r="63" spans="1:7" ht="78.75">
      <c r="A63" s="16"/>
      <c r="B63" s="16" t="s">
        <v>100</v>
      </c>
      <c r="C63" s="15" t="s">
        <v>88</v>
      </c>
      <c r="D63" s="15" t="s">
        <v>77</v>
      </c>
      <c r="E63" s="46">
        <v>18000</v>
      </c>
      <c r="F63" s="46"/>
      <c r="G63" s="46">
        <f>SUM(E63:F63)</f>
        <v>18000</v>
      </c>
    </row>
    <row r="64" spans="1:7" ht="15.75">
      <c r="A64" s="15">
        <v>3</v>
      </c>
      <c r="B64" s="16" t="s">
        <v>28</v>
      </c>
      <c r="C64" s="15"/>
      <c r="D64" s="15"/>
      <c r="E64" s="46"/>
      <c r="F64" s="46"/>
      <c r="G64" s="46"/>
    </row>
    <row r="65" spans="1:7" ht="126">
      <c r="A65" s="15"/>
      <c r="B65" s="16" t="s">
        <v>101</v>
      </c>
      <c r="C65" s="15" t="s">
        <v>37</v>
      </c>
      <c r="D65" s="15" t="s">
        <v>77</v>
      </c>
      <c r="E65" s="14">
        <f>SUM(E61/12)</f>
        <v>78041.66666666667</v>
      </c>
      <c r="F65" s="14"/>
      <c r="G65" s="14">
        <f>SUM(E65:F65)</f>
        <v>78041.66666666667</v>
      </c>
    </row>
    <row r="66" spans="1:7" ht="15.75">
      <c r="A66" s="15">
        <v>4</v>
      </c>
      <c r="B66" s="16" t="s">
        <v>29</v>
      </c>
      <c r="C66" s="15"/>
      <c r="D66" s="15"/>
      <c r="E66" s="46"/>
      <c r="F66" s="46"/>
      <c r="G66" s="46"/>
    </row>
    <row r="67" spans="1:7" ht="63">
      <c r="A67" s="15"/>
      <c r="B67" s="16" t="s">
        <v>65</v>
      </c>
      <c r="C67" s="15" t="s">
        <v>66</v>
      </c>
      <c r="D67" s="15" t="s">
        <v>77</v>
      </c>
      <c r="E67" s="46">
        <v>100</v>
      </c>
      <c r="F67" s="46"/>
      <c r="G67" s="46">
        <f>SUM(E67:F67)</f>
        <v>100</v>
      </c>
    </row>
    <row r="68" ht="15.75">
      <c r="A68" s="1"/>
    </row>
    <row r="69" spans="1:7" ht="15.75">
      <c r="A69" s="138" t="s">
        <v>72</v>
      </c>
      <c r="B69" s="138"/>
      <c r="C69" s="138"/>
      <c r="D69" s="22"/>
      <c r="E69" s="5"/>
      <c r="F69" s="139" t="s">
        <v>73</v>
      </c>
      <c r="G69" s="139"/>
    </row>
    <row r="70" spans="1:7" ht="15.75">
      <c r="A70" s="3"/>
      <c r="B70" s="47"/>
      <c r="D70" s="57" t="s">
        <v>30</v>
      </c>
      <c r="F70" s="136" t="s">
        <v>40</v>
      </c>
      <c r="G70" s="136"/>
    </row>
    <row r="71" spans="1:4" ht="15.75">
      <c r="A71" s="140" t="s">
        <v>31</v>
      </c>
      <c r="B71" s="140"/>
      <c r="C71" s="47"/>
      <c r="D71" s="47"/>
    </row>
    <row r="72" spans="1:4" ht="15.75">
      <c r="A72" s="7" t="s">
        <v>49</v>
      </c>
      <c r="B72" s="45"/>
      <c r="C72" s="47"/>
      <c r="D72" s="47"/>
    </row>
    <row r="73" spans="1:7" ht="15.75">
      <c r="A73" s="138" t="s">
        <v>74</v>
      </c>
      <c r="B73" s="138"/>
      <c r="C73" s="138"/>
      <c r="D73" s="22"/>
      <c r="E73" s="5"/>
      <c r="F73" s="139" t="s">
        <v>75</v>
      </c>
      <c r="G73" s="139"/>
    </row>
    <row r="74" spans="1:7" ht="15.75">
      <c r="A74" s="56"/>
      <c r="B74" s="47"/>
      <c r="C74" s="47"/>
      <c r="D74" s="57" t="s">
        <v>30</v>
      </c>
      <c r="F74" s="136" t="s">
        <v>40</v>
      </c>
      <c r="G74" s="136"/>
    </row>
    <row r="75" spans="1:7" ht="15.75">
      <c r="A75" s="56"/>
      <c r="B75" s="47"/>
      <c r="C75" s="47"/>
      <c r="D75" s="57"/>
      <c r="F75" s="58"/>
      <c r="G75" s="58"/>
    </row>
    <row r="76" spans="1:2" ht="15">
      <c r="A76" s="137" t="s">
        <v>76</v>
      </c>
      <c r="B76" s="137"/>
    </row>
    <row r="77" ht="15">
      <c r="A77" s="8" t="s">
        <v>39</v>
      </c>
    </row>
  </sheetData>
  <sheetProtection/>
  <mergeCells count="44">
    <mergeCell ref="E1:G2"/>
    <mergeCell ref="E5:G5"/>
    <mergeCell ref="E6:G6"/>
    <mergeCell ref="E7:G7"/>
    <mergeCell ref="E8:G8"/>
    <mergeCell ref="A10:G10"/>
    <mergeCell ref="A11:G11"/>
    <mergeCell ref="D13:F13"/>
    <mergeCell ref="D14:E14"/>
    <mergeCell ref="D15:F15"/>
    <mergeCell ref="D16:E16"/>
    <mergeCell ref="E17:F17"/>
    <mergeCell ref="E18:F18"/>
    <mergeCell ref="B21:G21"/>
    <mergeCell ref="B22:G22"/>
    <mergeCell ref="B23:G23"/>
    <mergeCell ref="B24:G24"/>
    <mergeCell ref="B25:G25"/>
    <mergeCell ref="B26:G26"/>
    <mergeCell ref="B27:G27"/>
    <mergeCell ref="B28:G28"/>
    <mergeCell ref="B30:G30"/>
    <mergeCell ref="B31:G31"/>
    <mergeCell ref="B32:G32"/>
    <mergeCell ref="B33:G33"/>
    <mergeCell ref="B34:G34"/>
    <mergeCell ref="B35:G35"/>
    <mergeCell ref="B38:G38"/>
    <mergeCell ref="B39:G39"/>
    <mergeCell ref="B40:G40"/>
    <mergeCell ref="B41:G41"/>
    <mergeCell ref="A48:B48"/>
    <mergeCell ref="A50:A51"/>
    <mergeCell ref="B50:G50"/>
    <mergeCell ref="A55:B55"/>
    <mergeCell ref="B57:G57"/>
    <mergeCell ref="F74:G74"/>
    <mergeCell ref="A76:B76"/>
    <mergeCell ref="A69:C69"/>
    <mergeCell ref="F69:G69"/>
    <mergeCell ref="F70:G70"/>
    <mergeCell ref="A71:B71"/>
    <mergeCell ref="A73:C73"/>
    <mergeCell ref="F73:G73"/>
  </mergeCells>
  <printOptions/>
  <pageMargins left="0.1968503937007874" right="0.1968503937007874" top="1.1811023622047245" bottom="0.196850393700787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78"/>
  <sheetViews>
    <sheetView zoomScalePageLayoutView="0" workbookViewId="0" topLeftCell="A31">
      <selection activeCell="E65" sqref="E65"/>
    </sheetView>
  </sheetViews>
  <sheetFormatPr defaultColWidth="21.57421875" defaultRowHeight="15"/>
  <cols>
    <col min="1" max="1" width="6.57421875" style="2" customWidth="1"/>
    <col min="2" max="4" width="21.57421875" style="2" customWidth="1"/>
    <col min="5" max="5" width="22.421875" style="2" customWidth="1"/>
    <col min="6" max="7" width="21.57421875" style="2" customWidth="1"/>
    <col min="8" max="29" width="10.28125" style="2" customWidth="1"/>
    <col min="30" max="16384" width="21.57421875" style="2" customWidth="1"/>
  </cols>
  <sheetData>
    <row r="1" spans="1:7" ht="15" customHeight="1">
      <c r="A1" s="19"/>
      <c r="B1" s="19"/>
      <c r="C1" s="19"/>
      <c r="D1" s="19"/>
      <c r="E1" s="159" t="s">
        <v>68</v>
      </c>
      <c r="F1" s="159"/>
      <c r="G1" s="159"/>
    </row>
    <row r="2" spans="1:7" ht="21" customHeight="1">
      <c r="A2" s="19"/>
      <c r="B2" s="19"/>
      <c r="C2" s="19"/>
      <c r="D2" s="19"/>
      <c r="E2" s="159"/>
      <c r="F2" s="159"/>
      <c r="G2" s="159"/>
    </row>
    <row r="3" spans="1:7" ht="17.25" customHeight="1">
      <c r="A3" s="19"/>
      <c r="B3" s="19"/>
      <c r="C3" s="19"/>
      <c r="D3" s="19"/>
      <c r="E3" s="19"/>
      <c r="F3" s="21"/>
      <c r="G3" s="21"/>
    </row>
    <row r="4" spans="1:7" ht="15.75">
      <c r="A4" s="47"/>
      <c r="B4" s="19"/>
      <c r="C4" s="19"/>
      <c r="D4" s="19"/>
      <c r="E4" s="45" t="s">
        <v>0</v>
      </c>
      <c r="F4" s="55"/>
      <c r="G4" s="55"/>
    </row>
    <row r="5" spans="1:7" ht="15.75">
      <c r="A5" s="47"/>
      <c r="B5" s="19"/>
      <c r="C5" s="19"/>
      <c r="D5" s="19"/>
      <c r="E5" s="140" t="s">
        <v>138</v>
      </c>
      <c r="F5" s="140"/>
      <c r="G5" s="140"/>
    </row>
    <row r="6" spans="1:7" ht="15.75">
      <c r="A6" s="47"/>
      <c r="B6" s="47"/>
      <c r="C6" s="19"/>
      <c r="D6" s="19"/>
      <c r="E6" s="160" t="s">
        <v>48</v>
      </c>
      <c r="F6" s="160"/>
      <c r="G6" s="160"/>
    </row>
    <row r="7" spans="1:7" ht="15" customHeight="1">
      <c r="A7" s="47"/>
      <c r="B7" s="19"/>
      <c r="C7" s="19"/>
      <c r="D7" s="19"/>
      <c r="E7" s="161" t="s">
        <v>1</v>
      </c>
      <c r="F7" s="161"/>
      <c r="G7" s="161"/>
    </row>
    <row r="8" spans="1:7" ht="15" customHeight="1">
      <c r="A8" s="47"/>
      <c r="B8" s="19"/>
      <c r="C8" s="19"/>
      <c r="D8" s="19"/>
      <c r="E8" s="162" t="s">
        <v>79</v>
      </c>
      <c r="F8" s="162"/>
      <c r="G8" s="162"/>
    </row>
    <row r="9" spans="1:7" ht="15" customHeight="1">
      <c r="A9" s="47"/>
      <c r="B9" s="19"/>
      <c r="C9" s="19"/>
      <c r="D9" s="19"/>
      <c r="E9" s="51"/>
      <c r="F9" s="51"/>
      <c r="G9" s="51"/>
    </row>
    <row r="10" spans="1:7" ht="15.75">
      <c r="A10" s="149" t="s">
        <v>2</v>
      </c>
      <c r="B10" s="149"/>
      <c r="C10" s="149"/>
      <c r="D10" s="149"/>
      <c r="E10" s="149"/>
      <c r="F10" s="149"/>
      <c r="G10" s="149"/>
    </row>
    <row r="11" spans="1:7" ht="15.75">
      <c r="A11" s="149" t="s">
        <v>50</v>
      </c>
      <c r="B11" s="149"/>
      <c r="C11" s="149"/>
      <c r="D11" s="149"/>
      <c r="E11" s="149"/>
      <c r="F11" s="149"/>
      <c r="G11" s="149"/>
    </row>
    <row r="12" spans="1:7" ht="15.75">
      <c r="A12" s="29"/>
      <c r="B12" s="29"/>
      <c r="C12" s="29"/>
      <c r="D12" s="29"/>
      <c r="E12" s="29"/>
      <c r="F12" s="29"/>
      <c r="G12" s="29"/>
    </row>
    <row r="13" spans="1:7" ht="15" customHeight="1">
      <c r="A13" s="42" t="s">
        <v>140</v>
      </c>
      <c r="B13" s="30" t="s">
        <v>144</v>
      </c>
      <c r="C13" s="31"/>
      <c r="D13" s="150" t="s">
        <v>48</v>
      </c>
      <c r="E13" s="151"/>
      <c r="F13" s="152"/>
      <c r="G13" s="32">
        <v>38068238</v>
      </c>
    </row>
    <row r="14" spans="1:7" ht="22.5" customHeight="1">
      <c r="A14" s="41"/>
      <c r="B14" s="33" t="s">
        <v>43</v>
      </c>
      <c r="C14" s="34"/>
      <c r="D14" s="153" t="s">
        <v>1</v>
      </c>
      <c r="E14" s="153"/>
      <c r="F14" s="35"/>
      <c r="G14" s="36" t="s">
        <v>41</v>
      </c>
    </row>
    <row r="15" spans="1:7" ht="15" customHeight="1">
      <c r="A15" s="44" t="s">
        <v>141</v>
      </c>
      <c r="B15" s="30" t="s">
        <v>145</v>
      </c>
      <c r="C15" s="38"/>
      <c r="D15" s="154" t="s">
        <v>48</v>
      </c>
      <c r="E15" s="155"/>
      <c r="F15" s="156"/>
      <c r="G15" s="39">
        <v>38068238</v>
      </c>
    </row>
    <row r="16" spans="1:7" ht="33" customHeight="1">
      <c r="A16" s="37"/>
      <c r="B16" s="33" t="s">
        <v>43</v>
      </c>
      <c r="C16" s="34"/>
      <c r="D16" s="157" t="s">
        <v>32</v>
      </c>
      <c r="E16" s="157"/>
      <c r="F16" s="35"/>
      <c r="G16" s="36" t="s">
        <v>41</v>
      </c>
    </row>
    <row r="17" spans="1:7" ht="26.25" customHeight="1">
      <c r="A17" s="18" t="s">
        <v>42</v>
      </c>
      <c r="B17" s="28" t="s">
        <v>69</v>
      </c>
      <c r="C17" s="50">
        <v>6011</v>
      </c>
      <c r="D17" s="28" t="s">
        <v>70</v>
      </c>
      <c r="E17" s="158" t="s">
        <v>71</v>
      </c>
      <c r="F17" s="158"/>
      <c r="G17" s="28" t="s">
        <v>142</v>
      </c>
    </row>
    <row r="18" spans="1:7" ht="46.5" customHeight="1">
      <c r="A18" s="19"/>
      <c r="B18" s="20" t="s">
        <v>43</v>
      </c>
      <c r="C18" s="49" t="s">
        <v>44</v>
      </c>
      <c r="D18" s="49" t="s">
        <v>45</v>
      </c>
      <c r="E18" s="147" t="s">
        <v>46</v>
      </c>
      <c r="F18" s="147"/>
      <c r="G18" s="49" t="s">
        <v>47</v>
      </c>
    </row>
    <row r="19" spans="1:7" ht="20.25" customHeight="1">
      <c r="A19" s="47" t="s">
        <v>5</v>
      </c>
      <c r="B19" s="10" t="s">
        <v>51</v>
      </c>
      <c r="C19" s="10"/>
      <c r="D19" s="11"/>
      <c r="E19" s="12">
        <f>SUM(C20+F20)</f>
        <v>837362</v>
      </c>
      <c r="F19" s="11" t="s">
        <v>52</v>
      </c>
      <c r="G19" s="11"/>
    </row>
    <row r="20" spans="1:7" ht="18.75" customHeight="1">
      <c r="A20" s="47"/>
      <c r="B20" s="11" t="s">
        <v>53</v>
      </c>
      <c r="C20" s="12">
        <f>SUM(C49)</f>
        <v>837362</v>
      </c>
      <c r="D20" s="11" t="s">
        <v>54</v>
      </c>
      <c r="E20" s="13" t="s">
        <v>55</v>
      </c>
      <c r="F20" s="12">
        <f>SUM(D49)</f>
        <v>0</v>
      </c>
      <c r="G20" s="11" t="s">
        <v>56</v>
      </c>
    </row>
    <row r="21" spans="1:7" ht="15.75">
      <c r="A21" s="47" t="s">
        <v>6</v>
      </c>
      <c r="B21" s="140" t="s">
        <v>60</v>
      </c>
      <c r="C21" s="140"/>
      <c r="D21" s="140"/>
      <c r="E21" s="140"/>
      <c r="F21" s="140"/>
      <c r="G21" s="140"/>
    </row>
    <row r="22" spans="1:7" ht="15.75">
      <c r="A22" s="47"/>
      <c r="B22" s="148" t="s">
        <v>57</v>
      </c>
      <c r="C22" s="148"/>
      <c r="D22" s="148"/>
      <c r="E22" s="148"/>
      <c r="F22" s="148"/>
      <c r="G22" s="148"/>
    </row>
    <row r="23" spans="1:7" ht="15.75">
      <c r="A23" s="47"/>
      <c r="B23" s="148" t="s">
        <v>58</v>
      </c>
      <c r="C23" s="148"/>
      <c r="D23" s="148"/>
      <c r="E23" s="148"/>
      <c r="F23" s="148"/>
      <c r="G23" s="148"/>
    </row>
    <row r="24" spans="1:7" ht="15.75">
      <c r="A24" s="47"/>
      <c r="B24" s="148" t="s">
        <v>61</v>
      </c>
      <c r="C24" s="148"/>
      <c r="D24" s="148"/>
      <c r="E24" s="148"/>
      <c r="F24" s="148"/>
      <c r="G24" s="148"/>
    </row>
    <row r="25" spans="1:7" ht="33.75" customHeight="1">
      <c r="A25" s="47"/>
      <c r="B25" s="148" t="s">
        <v>59</v>
      </c>
      <c r="C25" s="148"/>
      <c r="D25" s="148"/>
      <c r="E25" s="148"/>
      <c r="F25" s="148"/>
      <c r="G25" s="148"/>
    </row>
    <row r="26" spans="1:7" ht="31.5" customHeight="1">
      <c r="A26" s="47"/>
      <c r="B26" s="146" t="s">
        <v>156</v>
      </c>
      <c r="C26" s="146"/>
      <c r="D26" s="146"/>
      <c r="E26" s="146"/>
      <c r="F26" s="146"/>
      <c r="G26" s="146"/>
    </row>
    <row r="27" spans="1:7" ht="33" customHeight="1">
      <c r="A27" s="47"/>
      <c r="B27" s="146" t="s">
        <v>157</v>
      </c>
      <c r="C27" s="146"/>
      <c r="D27" s="146"/>
      <c r="E27" s="146"/>
      <c r="F27" s="146"/>
      <c r="G27" s="146"/>
    </row>
    <row r="28" spans="1:7" ht="42.75" customHeight="1">
      <c r="A28" s="47"/>
      <c r="B28" s="146" t="s">
        <v>158</v>
      </c>
      <c r="C28" s="146"/>
      <c r="D28" s="146"/>
      <c r="E28" s="146"/>
      <c r="F28" s="146"/>
      <c r="G28" s="146"/>
    </row>
    <row r="29" spans="1:7" ht="16.5" customHeight="1">
      <c r="A29" s="47"/>
      <c r="B29" s="11"/>
      <c r="C29" s="11"/>
      <c r="D29" s="11"/>
      <c r="E29" s="11"/>
      <c r="F29" s="11"/>
      <c r="G29" s="11"/>
    </row>
    <row r="30" spans="1:7" ht="15.75">
      <c r="A30" s="47" t="s">
        <v>7</v>
      </c>
      <c r="B30" s="140" t="s">
        <v>33</v>
      </c>
      <c r="C30" s="140"/>
      <c r="D30" s="140"/>
      <c r="E30" s="140"/>
      <c r="F30" s="140"/>
      <c r="G30" s="140"/>
    </row>
    <row r="31" spans="1:7" ht="15.75">
      <c r="A31" s="46" t="s">
        <v>9</v>
      </c>
      <c r="B31" s="142" t="s">
        <v>34</v>
      </c>
      <c r="C31" s="142"/>
      <c r="D31" s="142"/>
      <c r="E31" s="142"/>
      <c r="F31" s="142"/>
      <c r="G31" s="142"/>
    </row>
    <row r="32" spans="1:7" ht="32.25" customHeight="1">
      <c r="A32" s="15">
        <v>1</v>
      </c>
      <c r="B32" s="145" t="s">
        <v>80</v>
      </c>
      <c r="C32" s="145"/>
      <c r="D32" s="145"/>
      <c r="E32" s="145"/>
      <c r="F32" s="145"/>
      <c r="G32" s="145"/>
    </row>
    <row r="33" spans="1:7" ht="32.25" customHeight="1">
      <c r="A33" s="15">
        <v>2</v>
      </c>
      <c r="B33" s="145" t="s">
        <v>81</v>
      </c>
      <c r="C33" s="145"/>
      <c r="D33" s="145"/>
      <c r="E33" s="145"/>
      <c r="F33" s="145"/>
      <c r="G33" s="145"/>
    </row>
    <row r="34" spans="1:7" ht="32.25" customHeight="1">
      <c r="A34" s="15">
        <v>3</v>
      </c>
      <c r="B34" s="145" t="s">
        <v>82</v>
      </c>
      <c r="C34" s="145"/>
      <c r="D34" s="145"/>
      <c r="E34" s="145"/>
      <c r="F34" s="145"/>
      <c r="G34" s="145"/>
    </row>
    <row r="35" spans="1:7" ht="32.25" customHeight="1">
      <c r="A35" s="15">
        <v>4</v>
      </c>
      <c r="B35" s="145" t="s">
        <v>83</v>
      </c>
      <c r="C35" s="145"/>
      <c r="D35" s="145"/>
      <c r="E35" s="145"/>
      <c r="F35" s="145"/>
      <c r="G35" s="145"/>
    </row>
    <row r="36" spans="1:7" ht="45" customHeight="1">
      <c r="A36" s="15">
        <v>5</v>
      </c>
      <c r="B36" s="145" t="s">
        <v>84</v>
      </c>
      <c r="C36" s="145"/>
      <c r="D36" s="145"/>
      <c r="E36" s="145"/>
      <c r="F36" s="145"/>
      <c r="G36" s="145"/>
    </row>
    <row r="37" ht="15.75">
      <c r="A37" s="1"/>
    </row>
    <row r="38" spans="1:2" ht="15.75">
      <c r="A38" s="6" t="s">
        <v>8</v>
      </c>
      <c r="B38" s="2" t="s">
        <v>35</v>
      </c>
    </row>
    <row r="39" spans="1:7" ht="33" customHeight="1">
      <c r="A39" s="6"/>
      <c r="B39" s="144" t="s">
        <v>85</v>
      </c>
      <c r="C39" s="144"/>
      <c r="D39" s="144"/>
      <c r="E39" s="144"/>
      <c r="F39" s="144"/>
      <c r="G39" s="144"/>
    </row>
    <row r="40" spans="1:7" ht="15.75">
      <c r="A40" s="47" t="s">
        <v>11</v>
      </c>
      <c r="B40" s="140" t="s">
        <v>36</v>
      </c>
      <c r="C40" s="140"/>
      <c r="D40" s="140"/>
      <c r="E40" s="140"/>
      <c r="F40" s="140"/>
      <c r="G40" s="140"/>
    </row>
    <row r="41" spans="1:7" ht="15.75">
      <c r="A41" s="46" t="s">
        <v>9</v>
      </c>
      <c r="B41" s="142" t="s">
        <v>10</v>
      </c>
      <c r="C41" s="142"/>
      <c r="D41" s="142"/>
      <c r="E41" s="142"/>
      <c r="F41" s="142"/>
      <c r="G41" s="142"/>
    </row>
    <row r="42" spans="1:7" ht="15.75">
      <c r="A42" s="46">
        <v>1</v>
      </c>
      <c r="B42" s="210" t="s">
        <v>86</v>
      </c>
      <c r="C42" s="210"/>
      <c r="D42" s="210"/>
      <c r="E42" s="210"/>
      <c r="F42" s="210"/>
      <c r="G42" s="210"/>
    </row>
    <row r="43" spans="1:7" ht="15.75">
      <c r="A43" s="47"/>
      <c r="B43" s="45"/>
      <c r="C43" s="45"/>
      <c r="D43" s="45"/>
      <c r="E43" s="45"/>
      <c r="F43" s="45"/>
      <c r="G43" s="45"/>
    </row>
    <row r="44" spans="1:7" ht="15.75">
      <c r="A44" s="47" t="s">
        <v>18</v>
      </c>
      <c r="B44" s="7" t="s">
        <v>14</v>
      </c>
      <c r="C44" s="45"/>
      <c r="D44" s="45"/>
      <c r="E44" s="45"/>
      <c r="F44" s="45"/>
      <c r="G44" s="45"/>
    </row>
    <row r="45" spans="1:2" ht="15.75">
      <c r="A45" s="1"/>
      <c r="B45" s="2" t="s">
        <v>37</v>
      </c>
    </row>
    <row r="46" spans="1:5" ht="47.25">
      <c r="A46" s="46" t="s">
        <v>9</v>
      </c>
      <c r="B46" s="46" t="s">
        <v>14</v>
      </c>
      <c r="C46" s="46" t="s">
        <v>15</v>
      </c>
      <c r="D46" s="46" t="s">
        <v>16</v>
      </c>
      <c r="E46" s="46" t="s">
        <v>17</v>
      </c>
    </row>
    <row r="47" spans="1:5" ht="15.75">
      <c r="A47" s="46">
        <v>1</v>
      </c>
      <c r="B47" s="46">
        <v>2</v>
      </c>
      <c r="C47" s="46">
        <v>3</v>
      </c>
      <c r="D47" s="46">
        <v>4</v>
      </c>
      <c r="E47" s="46">
        <v>5</v>
      </c>
    </row>
    <row r="48" spans="1:5" ht="63">
      <c r="A48" s="46">
        <v>1</v>
      </c>
      <c r="B48" s="54" t="s">
        <v>86</v>
      </c>
      <c r="C48" s="14">
        <v>837362</v>
      </c>
      <c r="D48" s="14"/>
      <c r="E48" s="14">
        <f>SUM(C48:D48)</f>
        <v>837362</v>
      </c>
    </row>
    <row r="49" spans="1:5" ht="15.75">
      <c r="A49" s="142" t="s">
        <v>17</v>
      </c>
      <c r="B49" s="142"/>
      <c r="C49" s="14">
        <f>SUM(C48)</f>
        <v>837362</v>
      </c>
      <c r="D49" s="14">
        <f>SUM(D48)</f>
        <v>0</v>
      </c>
      <c r="E49" s="14">
        <f>SUM(E48)</f>
        <v>837362</v>
      </c>
    </row>
    <row r="50" ht="15.75">
      <c r="A50" s="1"/>
    </row>
    <row r="51" spans="1:7" ht="15.75">
      <c r="A51" s="141" t="s">
        <v>21</v>
      </c>
      <c r="B51" s="140" t="s">
        <v>19</v>
      </c>
      <c r="C51" s="140"/>
      <c r="D51" s="140"/>
      <c r="E51" s="140"/>
      <c r="F51" s="140"/>
      <c r="G51" s="140"/>
    </row>
    <row r="52" spans="1:2" ht="15.75">
      <c r="A52" s="141"/>
      <c r="B52" s="56" t="s">
        <v>13</v>
      </c>
    </row>
    <row r="53" spans="1:5" ht="63">
      <c r="A53" s="46" t="s">
        <v>9</v>
      </c>
      <c r="B53" s="46" t="s">
        <v>20</v>
      </c>
      <c r="C53" s="46" t="s">
        <v>15</v>
      </c>
      <c r="D53" s="46" t="s">
        <v>16</v>
      </c>
      <c r="E53" s="46" t="s">
        <v>17</v>
      </c>
    </row>
    <row r="54" spans="1:5" ht="15.75">
      <c r="A54" s="46">
        <v>1</v>
      </c>
      <c r="B54" s="46">
        <v>2</v>
      </c>
      <c r="C54" s="46">
        <v>3</v>
      </c>
      <c r="D54" s="46">
        <v>4</v>
      </c>
      <c r="E54" s="46">
        <v>5</v>
      </c>
    </row>
    <row r="55" spans="1:5" ht="127.5" customHeight="1">
      <c r="A55" s="46">
        <v>1</v>
      </c>
      <c r="B55" s="4" t="s">
        <v>155</v>
      </c>
      <c r="C55" s="14">
        <f>SUM(C48)</f>
        <v>837362</v>
      </c>
      <c r="D55" s="14">
        <f>SUM(D48)</f>
        <v>0</v>
      </c>
      <c r="E55" s="14">
        <f>SUM(C55:D55)</f>
        <v>837362</v>
      </c>
    </row>
    <row r="56" spans="1:5" ht="15.75">
      <c r="A56" s="142" t="s">
        <v>17</v>
      </c>
      <c r="B56" s="142"/>
      <c r="C56" s="14">
        <f>SUM(C55)</f>
        <v>837362</v>
      </c>
      <c r="D56" s="14">
        <f>SUM(D55)</f>
        <v>0</v>
      </c>
      <c r="E56" s="14">
        <f>SUM(E55)</f>
        <v>837362</v>
      </c>
    </row>
    <row r="57" ht="15.75">
      <c r="A57" s="1"/>
    </row>
    <row r="58" spans="1:7" ht="15.75">
      <c r="A58" s="47" t="s">
        <v>38</v>
      </c>
      <c r="B58" s="140" t="s">
        <v>22</v>
      </c>
      <c r="C58" s="140"/>
      <c r="D58" s="140"/>
      <c r="E58" s="140"/>
      <c r="F58" s="140"/>
      <c r="G58" s="140"/>
    </row>
    <row r="59" spans="1:7" ht="46.5" customHeight="1">
      <c r="A59" s="46" t="s">
        <v>9</v>
      </c>
      <c r="B59" s="46" t="s">
        <v>23</v>
      </c>
      <c r="C59" s="46" t="s">
        <v>24</v>
      </c>
      <c r="D59" s="46" t="s">
        <v>25</v>
      </c>
      <c r="E59" s="46" t="s">
        <v>15</v>
      </c>
      <c r="F59" s="46" t="s">
        <v>16</v>
      </c>
      <c r="G59" s="46" t="s">
        <v>17</v>
      </c>
    </row>
    <row r="60" spans="1:7" ht="15.75">
      <c r="A60" s="46">
        <v>1</v>
      </c>
      <c r="B60" s="46">
        <v>2</v>
      </c>
      <c r="C60" s="46">
        <v>3</v>
      </c>
      <c r="D60" s="46">
        <v>4</v>
      </c>
      <c r="E60" s="46">
        <v>5</v>
      </c>
      <c r="F60" s="46">
        <v>6</v>
      </c>
      <c r="G60" s="46">
        <v>7</v>
      </c>
    </row>
    <row r="61" spans="1:7" ht="15.75">
      <c r="A61" s="15">
        <v>1</v>
      </c>
      <c r="B61" s="16" t="s">
        <v>26</v>
      </c>
      <c r="C61" s="15"/>
      <c r="D61" s="15"/>
      <c r="E61" s="46"/>
      <c r="F61" s="46"/>
      <c r="G61" s="46"/>
    </row>
    <row r="62" spans="1:7" ht="15.75">
      <c r="A62" s="15"/>
      <c r="B62" s="16" t="s">
        <v>63</v>
      </c>
      <c r="C62" s="15" t="s">
        <v>37</v>
      </c>
      <c r="D62" s="15" t="s">
        <v>64</v>
      </c>
      <c r="E62" s="14">
        <f>SUM(C55)</f>
        <v>837362</v>
      </c>
      <c r="F62" s="14">
        <f>SUM(D55)</f>
        <v>0</v>
      </c>
      <c r="G62" s="14">
        <f>SUM(E62:F62)</f>
        <v>837362</v>
      </c>
    </row>
    <row r="63" spans="1:7" ht="15.75">
      <c r="A63" s="15">
        <v>2</v>
      </c>
      <c r="B63" s="16" t="s">
        <v>27</v>
      </c>
      <c r="C63" s="15"/>
      <c r="D63" s="15"/>
      <c r="E63" s="46"/>
      <c r="F63" s="46"/>
      <c r="G63" s="46"/>
    </row>
    <row r="64" spans="1:7" ht="62.25" customHeight="1">
      <c r="A64" s="16"/>
      <c r="B64" s="16" t="s">
        <v>87</v>
      </c>
      <c r="C64" s="15" t="s">
        <v>88</v>
      </c>
      <c r="D64" s="15" t="s">
        <v>77</v>
      </c>
      <c r="E64" s="46">
        <v>12</v>
      </c>
      <c r="F64" s="46"/>
      <c r="G64" s="46">
        <f>SUM(E64:F64)</f>
        <v>12</v>
      </c>
    </row>
    <row r="65" spans="1:7" ht="15.75">
      <c r="A65" s="15">
        <v>3</v>
      </c>
      <c r="B65" s="16" t="s">
        <v>28</v>
      </c>
      <c r="C65" s="15"/>
      <c r="D65" s="15"/>
      <c r="E65" s="46"/>
      <c r="F65" s="46"/>
      <c r="G65" s="46"/>
    </row>
    <row r="66" spans="1:7" ht="47.25">
      <c r="A66" s="15"/>
      <c r="B66" s="16" t="s">
        <v>89</v>
      </c>
      <c r="C66" s="15" t="s">
        <v>37</v>
      </c>
      <c r="D66" s="15" t="s">
        <v>77</v>
      </c>
      <c r="E66" s="14">
        <f>SUM(E62/E64)</f>
        <v>69780.16666666667</v>
      </c>
      <c r="F66" s="14"/>
      <c r="G66" s="14">
        <f>SUM(E66:F66)</f>
        <v>69780.16666666667</v>
      </c>
    </row>
    <row r="67" spans="1:7" ht="15.75">
      <c r="A67" s="15">
        <v>4</v>
      </c>
      <c r="B67" s="16" t="s">
        <v>29</v>
      </c>
      <c r="C67" s="15"/>
      <c r="D67" s="15"/>
      <c r="E67" s="46"/>
      <c r="F67" s="46"/>
      <c r="G67" s="46"/>
    </row>
    <row r="68" spans="1:7" ht="63">
      <c r="A68" s="15"/>
      <c r="B68" s="16" t="s">
        <v>65</v>
      </c>
      <c r="C68" s="15" t="s">
        <v>66</v>
      </c>
      <c r="D68" s="15" t="s">
        <v>77</v>
      </c>
      <c r="E68" s="46">
        <v>100</v>
      </c>
      <c r="F68" s="46"/>
      <c r="G68" s="46">
        <f>SUM(E68:F68)</f>
        <v>100</v>
      </c>
    </row>
    <row r="69" ht="15.75">
      <c r="A69" s="1"/>
    </row>
    <row r="70" spans="1:7" ht="15.75">
      <c r="A70" s="138" t="s">
        <v>72</v>
      </c>
      <c r="B70" s="138"/>
      <c r="C70" s="138"/>
      <c r="D70" s="22"/>
      <c r="E70" s="5"/>
      <c r="F70" s="139" t="s">
        <v>73</v>
      </c>
      <c r="G70" s="139"/>
    </row>
    <row r="71" spans="1:7" ht="15.75">
      <c r="A71" s="3"/>
      <c r="B71" s="47"/>
      <c r="D71" s="57" t="s">
        <v>30</v>
      </c>
      <c r="F71" s="136" t="s">
        <v>40</v>
      </c>
      <c r="G71" s="136"/>
    </row>
    <row r="72" spans="1:4" ht="15.75">
      <c r="A72" s="140" t="s">
        <v>31</v>
      </c>
      <c r="B72" s="140"/>
      <c r="C72" s="47"/>
      <c r="D72" s="47"/>
    </row>
    <row r="73" spans="1:4" ht="15.75">
      <c r="A73" s="7" t="s">
        <v>49</v>
      </c>
      <c r="B73" s="45"/>
      <c r="C73" s="47"/>
      <c r="D73" s="47"/>
    </row>
    <row r="74" spans="1:7" ht="15.75">
      <c r="A74" s="138" t="s">
        <v>74</v>
      </c>
      <c r="B74" s="138"/>
      <c r="C74" s="138"/>
      <c r="D74" s="22"/>
      <c r="E74" s="5"/>
      <c r="F74" s="139" t="s">
        <v>75</v>
      </c>
      <c r="G74" s="139"/>
    </row>
    <row r="75" spans="1:7" ht="15.75">
      <c r="A75" s="56"/>
      <c r="B75" s="47"/>
      <c r="C75" s="47"/>
      <c r="D75" s="57" t="s">
        <v>30</v>
      </c>
      <c r="F75" s="136" t="s">
        <v>40</v>
      </c>
      <c r="G75" s="136"/>
    </row>
    <row r="76" spans="1:7" ht="15.75">
      <c r="A76" s="56"/>
      <c r="B76" s="47"/>
      <c r="C76" s="47"/>
      <c r="D76" s="57"/>
      <c r="F76" s="58"/>
      <c r="G76" s="58"/>
    </row>
    <row r="77" spans="1:2" ht="15">
      <c r="A77" s="137" t="s">
        <v>76</v>
      </c>
      <c r="B77" s="137"/>
    </row>
    <row r="78" ht="15">
      <c r="A78" s="8" t="s">
        <v>39</v>
      </c>
    </row>
  </sheetData>
  <sheetProtection/>
  <mergeCells count="45">
    <mergeCell ref="E1:G2"/>
    <mergeCell ref="E5:G5"/>
    <mergeCell ref="E6:G6"/>
    <mergeCell ref="E7:G7"/>
    <mergeCell ref="E8:G8"/>
    <mergeCell ref="A10:G10"/>
    <mergeCell ref="A11:G11"/>
    <mergeCell ref="D13:F13"/>
    <mergeCell ref="D14:E14"/>
    <mergeCell ref="D15:F15"/>
    <mergeCell ref="D16:E16"/>
    <mergeCell ref="E17:F17"/>
    <mergeCell ref="E18:F18"/>
    <mergeCell ref="B21:G21"/>
    <mergeCell ref="B22:G22"/>
    <mergeCell ref="B23:G23"/>
    <mergeCell ref="B24:G24"/>
    <mergeCell ref="B25:G25"/>
    <mergeCell ref="B26:G26"/>
    <mergeCell ref="B27:G27"/>
    <mergeCell ref="B28:G28"/>
    <mergeCell ref="B30:G30"/>
    <mergeCell ref="B31:G31"/>
    <mergeCell ref="B32:G32"/>
    <mergeCell ref="B33:G33"/>
    <mergeCell ref="B34:G34"/>
    <mergeCell ref="B35:G35"/>
    <mergeCell ref="B36:G36"/>
    <mergeCell ref="B39:G39"/>
    <mergeCell ref="B40:G40"/>
    <mergeCell ref="B41:G41"/>
    <mergeCell ref="B42:G42"/>
    <mergeCell ref="A49:B49"/>
    <mergeCell ref="A51:A52"/>
    <mergeCell ref="B51:G51"/>
    <mergeCell ref="A56:B56"/>
    <mergeCell ref="F75:G75"/>
    <mergeCell ref="A77:B77"/>
    <mergeCell ref="B58:G58"/>
    <mergeCell ref="A70:C70"/>
    <mergeCell ref="F70:G70"/>
    <mergeCell ref="F71:G71"/>
    <mergeCell ref="A72:B72"/>
    <mergeCell ref="A74:C74"/>
    <mergeCell ref="F74:G74"/>
  </mergeCells>
  <printOptions/>
  <pageMargins left="0.1968503937007874" right="0.1968503937007874" top="1.1811023622047245" bottom="0.196850393700787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1">
      <selection activeCell="A1" sqref="A1:IV16384"/>
    </sheetView>
  </sheetViews>
  <sheetFormatPr defaultColWidth="21.57421875" defaultRowHeight="15"/>
  <cols>
    <col min="1" max="1" width="6.57421875" style="74" customWidth="1"/>
    <col min="2" max="2" width="29.28125" style="74" customWidth="1"/>
    <col min="3" max="16384" width="21.57421875" style="74" customWidth="1"/>
  </cols>
  <sheetData>
    <row r="1" spans="5:7" ht="77.25" customHeight="1">
      <c r="E1" s="211" t="s">
        <v>229</v>
      </c>
      <c r="F1" s="212"/>
      <c r="G1" s="212"/>
    </row>
    <row r="2" spans="1:5" ht="15.75">
      <c r="A2" s="102"/>
      <c r="E2" s="102"/>
    </row>
    <row r="3" spans="1:5" ht="15.75">
      <c r="A3" s="102"/>
      <c r="E3" s="102" t="s">
        <v>0</v>
      </c>
    </row>
    <row r="4" spans="1:7" ht="15.75" customHeight="1">
      <c r="A4" s="102"/>
      <c r="E4" s="192" t="s">
        <v>230</v>
      </c>
      <c r="F4" s="192"/>
      <c r="G4" s="192"/>
    </row>
    <row r="5" spans="1:7" ht="15.75">
      <c r="A5" s="102"/>
      <c r="B5" s="102"/>
      <c r="E5" s="213" t="s">
        <v>48</v>
      </c>
      <c r="F5" s="213"/>
      <c r="G5" s="213"/>
    </row>
    <row r="6" spans="1:7" ht="15" customHeight="1">
      <c r="A6" s="102"/>
      <c r="E6" s="214" t="s">
        <v>1</v>
      </c>
      <c r="F6" s="214"/>
      <c r="G6" s="214"/>
    </row>
    <row r="7" spans="5:7" ht="15">
      <c r="E7" s="184" t="s">
        <v>197</v>
      </c>
      <c r="F7" s="181"/>
      <c r="G7" s="181"/>
    </row>
    <row r="9" spans="1:7" ht="15.75">
      <c r="A9" s="182" t="s">
        <v>2</v>
      </c>
      <c r="B9" s="182"/>
      <c r="C9" s="182"/>
      <c r="D9" s="182"/>
      <c r="E9" s="182"/>
      <c r="F9" s="182"/>
      <c r="G9" s="182"/>
    </row>
    <row r="10" spans="1:7" ht="15.75">
      <c r="A10" s="182" t="s">
        <v>50</v>
      </c>
      <c r="B10" s="182"/>
      <c r="C10" s="182"/>
      <c r="D10" s="182"/>
      <c r="E10" s="182"/>
      <c r="F10" s="182"/>
      <c r="G10" s="182"/>
    </row>
    <row r="11" spans="1:7" ht="15.75">
      <c r="A11" s="29"/>
      <c r="B11" s="29"/>
      <c r="C11" s="29"/>
      <c r="D11" s="29"/>
      <c r="E11" s="29"/>
      <c r="F11" s="29"/>
      <c r="G11" s="29"/>
    </row>
    <row r="12" spans="1:8" ht="15" customHeight="1">
      <c r="A12" s="90" t="s">
        <v>140</v>
      </c>
      <c r="B12" s="131" t="s">
        <v>144</v>
      </c>
      <c r="C12" s="31"/>
      <c r="D12" s="150" t="s">
        <v>48</v>
      </c>
      <c r="E12" s="151"/>
      <c r="F12" s="152"/>
      <c r="G12" s="32">
        <v>38068238</v>
      </c>
      <c r="H12" s="215"/>
    </row>
    <row r="13" spans="2:8" ht="31.5" customHeight="1">
      <c r="B13" s="130" t="s">
        <v>43</v>
      </c>
      <c r="C13" s="34"/>
      <c r="D13" s="153" t="s">
        <v>1</v>
      </c>
      <c r="E13" s="153"/>
      <c r="F13" s="35"/>
      <c r="G13" s="36" t="s">
        <v>41</v>
      </c>
      <c r="H13" s="215"/>
    </row>
    <row r="14" spans="1:8" ht="15" customHeight="1">
      <c r="A14" s="37" t="s">
        <v>141</v>
      </c>
      <c r="B14" s="131" t="s">
        <v>145</v>
      </c>
      <c r="C14" s="38"/>
      <c r="D14" s="154" t="s">
        <v>48</v>
      </c>
      <c r="E14" s="155"/>
      <c r="F14" s="156"/>
      <c r="G14" s="39">
        <v>38068238</v>
      </c>
      <c r="H14" s="215"/>
    </row>
    <row r="15" spans="1:8" ht="39.75" customHeight="1">
      <c r="A15" s="37"/>
      <c r="B15" s="130" t="s">
        <v>43</v>
      </c>
      <c r="C15" s="34"/>
      <c r="D15" s="157" t="s">
        <v>32</v>
      </c>
      <c r="E15" s="157"/>
      <c r="F15" s="35"/>
      <c r="G15" s="36" t="s">
        <v>41</v>
      </c>
      <c r="H15" s="215"/>
    </row>
    <row r="16" spans="1:8" ht="36" customHeight="1">
      <c r="A16" s="85" t="s">
        <v>42</v>
      </c>
      <c r="B16" s="131" t="s">
        <v>231</v>
      </c>
      <c r="C16" s="131" t="s">
        <v>232</v>
      </c>
      <c r="D16" s="131" t="s">
        <v>233</v>
      </c>
      <c r="E16" s="190" t="s">
        <v>234</v>
      </c>
      <c r="F16" s="191"/>
      <c r="G16" s="131" t="s">
        <v>142</v>
      </c>
      <c r="H16" s="215"/>
    </row>
    <row r="17" spans="1:8" ht="45" customHeight="1">
      <c r="A17" s="81"/>
      <c r="B17" s="34" t="s">
        <v>43</v>
      </c>
      <c r="C17" s="130" t="s">
        <v>44</v>
      </c>
      <c r="D17" s="103" t="s">
        <v>45</v>
      </c>
      <c r="E17" s="189" t="s">
        <v>46</v>
      </c>
      <c r="F17" s="189"/>
      <c r="G17" s="130" t="s">
        <v>47</v>
      </c>
      <c r="H17" s="215"/>
    </row>
    <row r="18" spans="1:8" ht="51" customHeight="1">
      <c r="A18" s="216" t="s">
        <v>5</v>
      </c>
      <c r="B18" s="129" t="s">
        <v>202</v>
      </c>
      <c r="C18" s="217">
        <f>E18+G18</f>
        <v>699677</v>
      </c>
      <c r="D18" s="129" t="s">
        <v>203</v>
      </c>
      <c r="E18" s="217">
        <f>1027545-327868</f>
        <v>699677</v>
      </c>
      <c r="F18" s="129" t="s">
        <v>204</v>
      </c>
      <c r="G18" s="217">
        <v>0</v>
      </c>
      <c r="H18" s="215"/>
    </row>
    <row r="19" spans="1:7" ht="15.75">
      <c r="A19" s="104" t="s">
        <v>6</v>
      </c>
      <c r="B19" s="148" t="s">
        <v>205</v>
      </c>
      <c r="C19" s="148"/>
      <c r="D19" s="148"/>
      <c r="E19" s="148"/>
      <c r="F19" s="148"/>
      <c r="G19" s="148"/>
    </row>
    <row r="20" spans="1:7" ht="21.75" customHeight="1">
      <c r="A20" s="104"/>
      <c r="B20" s="148" t="s">
        <v>206</v>
      </c>
      <c r="C20" s="148"/>
      <c r="D20" s="148"/>
      <c r="E20" s="148"/>
      <c r="F20" s="148"/>
      <c r="G20" s="148"/>
    </row>
    <row r="21" spans="1:7" ht="23.25" customHeight="1">
      <c r="A21" s="104"/>
      <c r="B21" s="148" t="s">
        <v>235</v>
      </c>
      <c r="C21" s="148"/>
      <c r="D21" s="148"/>
      <c r="E21" s="148"/>
      <c r="F21" s="148"/>
      <c r="G21" s="148"/>
    </row>
    <row r="22" spans="1:7" ht="18.75" customHeight="1">
      <c r="A22" s="104"/>
      <c r="B22" s="148" t="s">
        <v>236</v>
      </c>
      <c r="C22" s="148"/>
      <c r="D22" s="148"/>
      <c r="E22" s="148"/>
      <c r="F22" s="148"/>
      <c r="G22" s="148"/>
    </row>
    <row r="23" spans="1:7" ht="32.25" customHeight="1">
      <c r="A23" s="104"/>
      <c r="B23" s="148" t="s">
        <v>237</v>
      </c>
      <c r="C23" s="148"/>
      <c r="D23" s="148"/>
      <c r="E23" s="148"/>
      <c r="F23" s="148"/>
      <c r="G23" s="148"/>
    </row>
    <row r="24" spans="1:7" ht="30" customHeight="1">
      <c r="A24" s="104"/>
      <c r="B24" s="146" t="s">
        <v>238</v>
      </c>
      <c r="C24" s="146"/>
      <c r="D24" s="146"/>
      <c r="E24" s="146"/>
      <c r="F24" s="146"/>
      <c r="G24" s="146"/>
    </row>
    <row r="25" spans="1:7" ht="30.75" customHeight="1">
      <c r="A25" s="104"/>
      <c r="B25" s="146" t="s">
        <v>239</v>
      </c>
      <c r="C25" s="146"/>
      <c r="D25" s="146"/>
      <c r="E25" s="146"/>
      <c r="F25" s="146"/>
      <c r="G25" s="146"/>
    </row>
    <row r="26" spans="1:7" ht="19.5" customHeight="1">
      <c r="A26" s="104"/>
      <c r="B26" s="218"/>
      <c r="C26" s="218"/>
      <c r="D26" s="218"/>
      <c r="E26" s="218"/>
      <c r="F26" s="218"/>
      <c r="G26" s="218"/>
    </row>
    <row r="27" spans="1:7" ht="24" customHeight="1">
      <c r="A27" s="104" t="s">
        <v>7</v>
      </c>
      <c r="B27" s="148" t="s">
        <v>33</v>
      </c>
      <c r="C27" s="148"/>
      <c r="D27" s="148"/>
      <c r="E27" s="148"/>
      <c r="F27" s="148"/>
      <c r="G27" s="148"/>
    </row>
    <row r="28" spans="1:7" ht="23.25" customHeight="1">
      <c r="A28" s="15"/>
      <c r="B28" s="186" t="s">
        <v>34</v>
      </c>
      <c r="C28" s="187"/>
      <c r="D28" s="187"/>
      <c r="E28" s="187"/>
      <c r="F28" s="187"/>
      <c r="G28" s="188"/>
    </row>
    <row r="29" spans="1:7" ht="26.25" customHeight="1">
      <c r="A29" s="15" t="s">
        <v>3</v>
      </c>
      <c r="B29" s="145" t="s">
        <v>240</v>
      </c>
      <c r="C29" s="145"/>
      <c r="D29" s="145"/>
      <c r="E29" s="145"/>
      <c r="F29" s="145"/>
      <c r="G29" s="145"/>
    </row>
    <row r="30" spans="1:7" ht="13.5" customHeight="1">
      <c r="A30" s="24"/>
      <c r="B30" s="105"/>
      <c r="C30" s="105"/>
      <c r="D30" s="105"/>
      <c r="E30" s="105"/>
      <c r="F30" s="105"/>
      <c r="G30" s="105"/>
    </row>
    <row r="31" spans="1:7" ht="33.75" customHeight="1">
      <c r="A31" s="104" t="s">
        <v>8</v>
      </c>
      <c r="B31" s="219" t="s">
        <v>241</v>
      </c>
      <c r="C31" s="219"/>
      <c r="D31" s="219"/>
      <c r="E31" s="219"/>
      <c r="F31" s="219"/>
      <c r="G31" s="219"/>
    </row>
    <row r="32" spans="1:4" ht="16.5" customHeight="1">
      <c r="A32" s="104" t="s">
        <v>11</v>
      </c>
      <c r="B32" s="184" t="s">
        <v>212</v>
      </c>
      <c r="C32" s="184"/>
      <c r="D32" s="184"/>
    </row>
    <row r="33" ht="15.75">
      <c r="A33" s="68"/>
    </row>
    <row r="34" spans="1:7" ht="15.75">
      <c r="A34" s="15" t="s">
        <v>9</v>
      </c>
      <c r="B34" s="183" t="s">
        <v>10</v>
      </c>
      <c r="C34" s="183"/>
      <c r="D34" s="183"/>
      <c r="E34" s="183"/>
      <c r="F34" s="183"/>
      <c r="G34" s="183"/>
    </row>
    <row r="35" spans="1:7" ht="15.75" customHeight="1">
      <c r="A35" s="15" t="s">
        <v>3</v>
      </c>
      <c r="B35" s="164" t="s">
        <v>242</v>
      </c>
      <c r="C35" s="165" t="s">
        <v>214</v>
      </c>
      <c r="D35" s="165" t="s">
        <v>214</v>
      </c>
      <c r="E35" s="165" t="s">
        <v>214</v>
      </c>
      <c r="F35" s="165" t="s">
        <v>214</v>
      </c>
      <c r="G35" s="166" t="s">
        <v>214</v>
      </c>
    </row>
    <row r="36" spans="1:7" ht="15.75" customHeight="1">
      <c r="A36" s="15" t="s">
        <v>4</v>
      </c>
      <c r="B36" s="145" t="s">
        <v>243</v>
      </c>
      <c r="C36" s="220"/>
      <c r="D36" s="220"/>
      <c r="E36" s="220"/>
      <c r="F36" s="220"/>
      <c r="G36" s="220"/>
    </row>
    <row r="37" spans="1:7" ht="15.75" customHeight="1">
      <c r="A37" s="106"/>
      <c r="B37" s="107"/>
      <c r="C37" s="107"/>
      <c r="D37" s="107"/>
      <c r="E37" s="107"/>
      <c r="F37" s="107"/>
      <c r="G37" s="107"/>
    </row>
    <row r="38" spans="1:7" ht="15.75" customHeight="1">
      <c r="A38" s="185" t="s">
        <v>18</v>
      </c>
      <c r="B38" s="177" t="s">
        <v>12</v>
      </c>
      <c r="C38" s="177"/>
      <c r="D38" s="177"/>
      <c r="E38" s="177"/>
      <c r="F38" s="177"/>
      <c r="G38" s="177"/>
    </row>
    <row r="39" spans="1:2" ht="15" customHeight="1">
      <c r="A39" s="185"/>
      <c r="B39" s="102" t="s">
        <v>13</v>
      </c>
    </row>
    <row r="40" spans="1:6" ht="31.5">
      <c r="A40" s="15" t="s">
        <v>9</v>
      </c>
      <c r="B40" s="15" t="s">
        <v>14</v>
      </c>
      <c r="C40" s="15" t="s">
        <v>15</v>
      </c>
      <c r="D40" s="15" t="s">
        <v>16</v>
      </c>
      <c r="E40" s="65" t="s">
        <v>17</v>
      </c>
      <c r="F40" s="24"/>
    </row>
    <row r="41" spans="1:6" ht="15.75">
      <c r="A41" s="15">
        <v>1</v>
      </c>
      <c r="B41" s="15">
        <v>2</v>
      </c>
      <c r="C41" s="15">
        <v>3</v>
      </c>
      <c r="D41" s="15">
        <v>4</v>
      </c>
      <c r="E41" s="65">
        <v>5</v>
      </c>
      <c r="F41" s="24"/>
    </row>
    <row r="42" spans="1:6" ht="30">
      <c r="A42" s="15" t="s">
        <v>3</v>
      </c>
      <c r="B42" s="53" t="s">
        <v>244</v>
      </c>
      <c r="C42" s="62">
        <v>27545</v>
      </c>
      <c r="D42" s="62">
        <v>0</v>
      </c>
      <c r="E42" s="221">
        <f>C42</f>
        <v>27545</v>
      </c>
      <c r="F42" s="222"/>
    </row>
    <row r="43" spans="1:6" ht="15.75">
      <c r="A43" s="15" t="s">
        <v>4</v>
      </c>
      <c r="B43" s="53" t="s">
        <v>245</v>
      </c>
      <c r="C43" s="62">
        <f>1000000-327868</f>
        <v>672132</v>
      </c>
      <c r="D43" s="62">
        <v>0</v>
      </c>
      <c r="E43" s="221">
        <f>C43</f>
        <v>672132</v>
      </c>
      <c r="F43" s="222"/>
    </row>
    <row r="44" spans="1:6" ht="15.75">
      <c r="A44" s="178" t="s">
        <v>17</v>
      </c>
      <c r="B44" s="178"/>
      <c r="C44" s="223">
        <f>C42+C43</f>
        <v>699677</v>
      </c>
      <c r="D44" s="223">
        <f>D42</f>
        <v>0</v>
      </c>
      <c r="E44" s="224">
        <f>C44</f>
        <v>699677</v>
      </c>
      <c r="F44" s="225"/>
    </row>
    <row r="45" ht="15.75">
      <c r="A45" s="68"/>
    </row>
    <row r="46" spans="1:7" ht="15.75">
      <c r="A46" s="179" t="s">
        <v>21</v>
      </c>
      <c r="B46" s="148" t="s">
        <v>19</v>
      </c>
      <c r="C46" s="148"/>
      <c r="D46" s="148"/>
      <c r="E46" s="148"/>
      <c r="F46" s="148"/>
      <c r="G46" s="148"/>
    </row>
    <row r="47" spans="1:2" ht="15.75">
      <c r="A47" s="179"/>
      <c r="B47" s="102" t="s">
        <v>13</v>
      </c>
    </row>
    <row r="48" spans="2:5" ht="31.5">
      <c r="B48" s="15" t="s">
        <v>20</v>
      </c>
      <c r="C48" s="15" t="s">
        <v>15</v>
      </c>
      <c r="D48" s="15" t="s">
        <v>16</v>
      </c>
      <c r="E48" s="15" t="s">
        <v>17</v>
      </c>
    </row>
    <row r="49" spans="2:5" ht="15.75">
      <c r="B49" s="15">
        <v>1</v>
      </c>
      <c r="C49" s="15">
        <v>2</v>
      </c>
      <c r="D49" s="15">
        <v>3</v>
      </c>
      <c r="E49" s="15">
        <v>4</v>
      </c>
    </row>
    <row r="50" spans="2:5" ht="90">
      <c r="B50" s="26" t="s">
        <v>246</v>
      </c>
      <c r="C50" s="226">
        <v>27545</v>
      </c>
      <c r="D50" s="227">
        <v>0</v>
      </c>
      <c r="E50" s="227">
        <f>C50</f>
        <v>27545</v>
      </c>
    </row>
    <row r="51" spans="2:5" ht="45">
      <c r="B51" s="26" t="s">
        <v>247</v>
      </c>
      <c r="C51" s="226">
        <f>C43</f>
        <v>672132</v>
      </c>
      <c r="D51" s="227"/>
      <c r="E51" s="227">
        <f>C51</f>
        <v>672132</v>
      </c>
    </row>
    <row r="52" spans="2:5" ht="15.75">
      <c r="B52" s="61" t="s">
        <v>17</v>
      </c>
      <c r="C52" s="228">
        <f>C50+C51</f>
        <v>699677</v>
      </c>
      <c r="D52" s="228">
        <f>D50</f>
        <v>0</v>
      </c>
      <c r="E52" s="229">
        <f>C52</f>
        <v>699677</v>
      </c>
    </row>
    <row r="53" ht="15.75">
      <c r="A53" s="68"/>
    </row>
    <row r="54" ht="15.75">
      <c r="A54" s="68"/>
    </row>
    <row r="55" spans="1:7" ht="15.75">
      <c r="A55" s="104" t="s">
        <v>38</v>
      </c>
      <c r="B55" s="148" t="s">
        <v>22</v>
      </c>
      <c r="C55" s="148"/>
      <c r="D55" s="148"/>
      <c r="E55" s="148"/>
      <c r="F55" s="148"/>
      <c r="G55" s="148"/>
    </row>
    <row r="56" ht="15.75">
      <c r="A56" s="68"/>
    </row>
    <row r="57" spans="1:7" ht="46.5" customHeight="1">
      <c r="A57" s="15" t="s">
        <v>9</v>
      </c>
      <c r="B57" s="15" t="s">
        <v>23</v>
      </c>
      <c r="C57" s="15" t="s">
        <v>24</v>
      </c>
      <c r="D57" s="15" t="s">
        <v>25</v>
      </c>
      <c r="E57" s="15" t="s">
        <v>15</v>
      </c>
      <c r="F57" s="15" t="s">
        <v>16</v>
      </c>
      <c r="G57" s="15" t="s">
        <v>17</v>
      </c>
    </row>
    <row r="58" spans="1:7" ht="15.75">
      <c r="A58" s="15">
        <v>1</v>
      </c>
      <c r="B58" s="15">
        <v>2</v>
      </c>
      <c r="C58" s="15">
        <v>3</v>
      </c>
      <c r="D58" s="15">
        <v>4</v>
      </c>
      <c r="E58" s="15">
        <v>5</v>
      </c>
      <c r="F58" s="15">
        <v>6</v>
      </c>
      <c r="G58" s="15">
        <v>7</v>
      </c>
    </row>
    <row r="59" spans="1:7" ht="15.75">
      <c r="A59" s="15"/>
      <c r="B59" s="167" t="s">
        <v>242</v>
      </c>
      <c r="C59" s="230"/>
      <c r="D59" s="230"/>
      <c r="E59" s="230"/>
      <c r="F59" s="230"/>
      <c r="G59" s="231"/>
    </row>
    <row r="60" spans="1:7" ht="18.75" customHeight="1">
      <c r="A60" s="15">
        <v>1</v>
      </c>
      <c r="B60" s="232" t="s">
        <v>248</v>
      </c>
      <c r="C60" s="109"/>
      <c r="D60" s="109"/>
      <c r="E60" s="64"/>
      <c r="F60" s="110"/>
      <c r="G60" s="111"/>
    </row>
    <row r="61" spans="1:7" ht="15.75">
      <c r="A61" s="15"/>
      <c r="B61" s="53" t="s">
        <v>216</v>
      </c>
      <c r="C61" s="109" t="s">
        <v>173</v>
      </c>
      <c r="D61" s="109" t="s">
        <v>64</v>
      </c>
      <c r="E61" s="62">
        <f>C42</f>
        <v>27545</v>
      </c>
      <c r="F61" s="15" t="s">
        <v>249</v>
      </c>
      <c r="G61" s="233">
        <f>E61</f>
        <v>27545</v>
      </c>
    </row>
    <row r="62" spans="1:7" ht="16.5" customHeight="1">
      <c r="A62" s="15">
        <v>2</v>
      </c>
      <c r="B62" s="232" t="s">
        <v>250</v>
      </c>
      <c r="C62" s="41"/>
      <c r="D62" s="109"/>
      <c r="E62" s="62" t="s">
        <v>217</v>
      </c>
      <c r="F62" s="234"/>
      <c r="G62" s="233" t="str">
        <f>E62</f>
        <v> </v>
      </c>
    </row>
    <row r="63" spans="1:7" ht="48.75" customHeight="1">
      <c r="A63" s="15"/>
      <c r="B63" s="26" t="s">
        <v>251</v>
      </c>
      <c r="C63" s="109" t="s">
        <v>67</v>
      </c>
      <c r="D63" s="109" t="s">
        <v>252</v>
      </c>
      <c r="E63" s="62">
        <f>E64+E65</f>
        <v>3</v>
      </c>
      <c r="F63" s="235" t="s">
        <v>249</v>
      </c>
      <c r="G63" s="236">
        <f>E63</f>
        <v>3</v>
      </c>
    </row>
    <row r="64" spans="1:7" ht="18.75" customHeight="1">
      <c r="A64" s="15"/>
      <c r="B64" s="59" t="s">
        <v>253</v>
      </c>
      <c r="C64" s="237" t="s">
        <v>67</v>
      </c>
      <c r="D64" s="237" t="s">
        <v>252</v>
      </c>
      <c r="E64" s="62">
        <v>1</v>
      </c>
      <c r="F64" s="235" t="s">
        <v>249</v>
      </c>
      <c r="G64" s="236">
        <f>E64</f>
        <v>1</v>
      </c>
    </row>
    <row r="65" spans="1:7" ht="18.75" customHeight="1">
      <c r="A65" s="15"/>
      <c r="B65" s="59" t="s">
        <v>254</v>
      </c>
      <c r="C65" s="237" t="s">
        <v>67</v>
      </c>
      <c r="D65" s="237" t="s">
        <v>252</v>
      </c>
      <c r="E65" s="62">
        <v>2</v>
      </c>
      <c r="F65" s="235" t="s">
        <v>249</v>
      </c>
      <c r="G65" s="236">
        <f>E65</f>
        <v>2</v>
      </c>
    </row>
    <row r="66" spans="1:7" ht="17.25" customHeight="1">
      <c r="A66" s="15">
        <v>3</v>
      </c>
      <c r="B66" s="60" t="s">
        <v>255</v>
      </c>
      <c r="C66" s="109"/>
      <c r="D66" s="109"/>
      <c r="E66" s="62"/>
      <c r="F66" s="238"/>
      <c r="G66" s="236"/>
    </row>
    <row r="67" spans="1:7" ht="31.5" customHeight="1">
      <c r="A67" s="15"/>
      <c r="B67" s="26" t="s">
        <v>256</v>
      </c>
      <c r="C67" s="239" t="s">
        <v>173</v>
      </c>
      <c r="D67" s="41" t="s">
        <v>77</v>
      </c>
      <c r="E67" s="62">
        <f>E61/E63</f>
        <v>9181.666666666666</v>
      </c>
      <c r="F67" s="238" t="s">
        <v>249</v>
      </c>
      <c r="G67" s="236">
        <f>E67</f>
        <v>9181.666666666666</v>
      </c>
    </row>
    <row r="68" spans="1:7" ht="16.5" customHeight="1">
      <c r="A68" s="15">
        <v>4</v>
      </c>
      <c r="B68" s="60" t="s">
        <v>257</v>
      </c>
      <c r="C68" s="109"/>
      <c r="D68" s="109"/>
      <c r="E68" s="62"/>
      <c r="F68" s="238"/>
      <c r="G68" s="236"/>
    </row>
    <row r="69" spans="1:7" ht="48" customHeight="1">
      <c r="A69" s="15"/>
      <c r="B69" s="240" t="s">
        <v>220</v>
      </c>
      <c r="C69" s="239" t="s">
        <v>66</v>
      </c>
      <c r="D69" s="109" t="s">
        <v>77</v>
      </c>
      <c r="E69" s="15">
        <v>100</v>
      </c>
      <c r="F69" s="238" t="s">
        <v>249</v>
      </c>
      <c r="G69" s="236">
        <f>E69</f>
        <v>100</v>
      </c>
    </row>
    <row r="70" spans="1:4" ht="15.75" customHeight="1">
      <c r="A70" s="68"/>
      <c r="B70" s="112"/>
      <c r="C70" s="113"/>
      <c r="D70" s="114"/>
    </row>
    <row r="71" spans="1:4" ht="15.75">
      <c r="A71" s="68"/>
      <c r="B71" s="112"/>
      <c r="C71" s="113"/>
      <c r="D71" s="114"/>
    </row>
    <row r="72" spans="1:7" ht="15.75" customHeight="1">
      <c r="A72" s="68" t="s">
        <v>72</v>
      </c>
      <c r="B72" s="68"/>
      <c r="C72" s="68"/>
      <c r="D72" s="69"/>
      <c r="E72" s="70"/>
      <c r="F72" s="170" t="s">
        <v>258</v>
      </c>
      <c r="G72" s="170"/>
    </row>
    <row r="73" spans="1:7" ht="15">
      <c r="A73" s="71"/>
      <c r="B73" s="71"/>
      <c r="C73" s="71"/>
      <c r="D73" s="72" t="s">
        <v>30</v>
      </c>
      <c r="E73" s="73"/>
      <c r="F73" s="171" t="s">
        <v>188</v>
      </c>
      <c r="G73" s="172"/>
    </row>
    <row r="74" spans="1:7" ht="15.75">
      <c r="A74" s="173"/>
      <c r="B74" s="173"/>
      <c r="C74" s="71"/>
      <c r="D74" s="104"/>
      <c r="E74" s="71"/>
      <c r="F74" s="71"/>
      <c r="G74" s="71"/>
    </row>
    <row r="75" spans="1:7" ht="15.75">
      <c r="A75" s="174" t="s">
        <v>31</v>
      </c>
      <c r="B75" s="174"/>
      <c r="C75" s="71"/>
      <c r="E75" s="71"/>
      <c r="F75" s="71"/>
      <c r="G75" s="71"/>
    </row>
    <row r="76" spans="1:7" ht="15.75" customHeight="1">
      <c r="A76" s="68" t="s">
        <v>189</v>
      </c>
      <c r="B76" s="68"/>
      <c r="C76" s="68"/>
      <c r="D76" s="69"/>
      <c r="E76" s="70"/>
      <c r="F76" s="170" t="s">
        <v>259</v>
      </c>
      <c r="G76" s="170"/>
    </row>
    <row r="77" spans="1:7" ht="15.75">
      <c r="A77" s="68" t="s">
        <v>190</v>
      </c>
      <c r="B77" s="68"/>
      <c r="C77" s="71"/>
      <c r="D77" s="72" t="s">
        <v>30</v>
      </c>
      <c r="E77" s="72"/>
      <c r="F77" s="175" t="s">
        <v>188</v>
      </c>
      <c r="G77" s="176"/>
    </row>
    <row r="78" spans="1:7" ht="15.75">
      <c r="A78" s="68"/>
      <c r="B78" s="68"/>
      <c r="C78" s="71"/>
      <c r="D78" s="72"/>
      <c r="E78" s="72"/>
      <c r="F78" s="75"/>
      <c r="G78" s="134"/>
    </row>
    <row r="79" spans="1:7" ht="15">
      <c r="A79" s="71"/>
      <c r="B79" s="241"/>
      <c r="C79" s="71"/>
      <c r="D79" s="72"/>
      <c r="E79" s="72"/>
      <c r="F79" s="75"/>
      <c r="G79" s="134"/>
    </row>
    <row r="80" spans="1:7" ht="15.75">
      <c r="A80" s="102"/>
      <c r="B80" s="117" t="s">
        <v>76</v>
      </c>
      <c r="C80" s="104"/>
      <c r="F80" s="163"/>
      <c r="G80" s="163"/>
    </row>
    <row r="81" ht="15">
      <c r="B81" s="118" t="s">
        <v>192</v>
      </c>
    </row>
  </sheetData>
  <sheetProtection/>
  <mergeCells count="42">
    <mergeCell ref="F73:G73"/>
    <mergeCell ref="A74:B74"/>
    <mergeCell ref="A75:B75"/>
    <mergeCell ref="F76:G76"/>
    <mergeCell ref="F77:G77"/>
    <mergeCell ref="F80:G80"/>
    <mergeCell ref="A44:B44"/>
    <mergeCell ref="A46:A47"/>
    <mergeCell ref="B46:G46"/>
    <mergeCell ref="B55:G55"/>
    <mergeCell ref="B59:G59"/>
    <mergeCell ref="F72:G72"/>
    <mergeCell ref="B32:D32"/>
    <mergeCell ref="B34:G34"/>
    <mergeCell ref="B35:G35"/>
    <mergeCell ref="B36:G36"/>
    <mergeCell ref="A38:A39"/>
    <mergeCell ref="B38:G38"/>
    <mergeCell ref="B24:G24"/>
    <mergeCell ref="B25:G25"/>
    <mergeCell ref="B27:G27"/>
    <mergeCell ref="B28:G28"/>
    <mergeCell ref="B29:G29"/>
    <mergeCell ref="B31:G31"/>
    <mergeCell ref="E17:F17"/>
    <mergeCell ref="B19:G19"/>
    <mergeCell ref="B20:G20"/>
    <mergeCell ref="B21:G21"/>
    <mergeCell ref="B22:G22"/>
    <mergeCell ref="B23:G23"/>
    <mergeCell ref="A10:G10"/>
    <mergeCell ref="D12:F12"/>
    <mergeCell ref="D13:E13"/>
    <mergeCell ref="D14:F14"/>
    <mergeCell ref="D15:E15"/>
    <mergeCell ref="E16:F16"/>
    <mergeCell ref="E1:G1"/>
    <mergeCell ref="E4:G4"/>
    <mergeCell ref="E5:G5"/>
    <mergeCell ref="E6:G6"/>
    <mergeCell ref="E7:G7"/>
    <mergeCell ref="A9:G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2"/>
  <sheetViews>
    <sheetView tabSelected="1" zoomScalePageLayoutView="0" workbookViewId="0" topLeftCell="A4">
      <selection activeCell="A1" sqref="A1:IV16384"/>
    </sheetView>
  </sheetViews>
  <sheetFormatPr defaultColWidth="21.57421875" defaultRowHeight="15"/>
  <cols>
    <col min="1" max="1" width="6.57421875" style="74" customWidth="1"/>
    <col min="2" max="2" width="29.28125" style="74" customWidth="1"/>
    <col min="3" max="16384" width="21.57421875" style="74" customWidth="1"/>
  </cols>
  <sheetData>
    <row r="1" spans="5:7" ht="77.25" customHeight="1">
      <c r="E1" s="180" t="s">
        <v>260</v>
      </c>
      <c r="F1" s="181"/>
      <c r="G1" s="181"/>
    </row>
    <row r="2" spans="1:5" ht="15.75">
      <c r="A2" s="102"/>
      <c r="E2" s="102"/>
    </row>
    <row r="3" spans="1:5" ht="15.75">
      <c r="A3" s="102"/>
      <c r="E3" s="102" t="s">
        <v>0</v>
      </c>
    </row>
    <row r="4" spans="1:7" ht="15.75" customHeight="1">
      <c r="A4" s="102"/>
      <c r="E4" s="192" t="s">
        <v>261</v>
      </c>
      <c r="F4" s="192"/>
      <c r="G4" s="192"/>
    </row>
    <row r="5" spans="1:7" ht="15.75">
      <c r="A5" s="102"/>
      <c r="B5" s="102"/>
      <c r="E5" s="213" t="s">
        <v>48</v>
      </c>
      <c r="F5" s="213"/>
      <c r="G5" s="213"/>
    </row>
    <row r="6" spans="1:7" ht="15" customHeight="1">
      <c r="A6" s="102"/>
      <c r="E6" s="214" t="s">
        <v>1</v>
      </c>
      <c r="F6" s="214"/>
      <c r="G6" s="214"/>
    </row>
    <row r="7" spans="5:7" ht="15">
      <c r="E7" s="148" t="s">
        <v>197</v>
      </c>
      <c r="F7" s="212"/>
      <c r="G7" s="212"/>
    </row>
    <row r="9" spans="1:7" ht="15.75">
      <c r="A9" s="182" t="s">
        <v>2</v>
      </c>
      <c r="B9" s="182"/>
      <c r="C9" s="182"/>
      <c r="D9" s="182"/>
      <c r="E9" s="182"/>
      <c r="F9" s="182"/>
      <c r="G9" s="182"/>
    </row>
    <row r="10" spans="1:7" ht="15.75">
      <c r="A10" s="182" t="s">
        <v>50</v>
      </c>
      <c r="B10" s="182"/>
      <c r="C10" s="182"/>
      <c r="D10" s="182"/>
      <c r="E10" s="182"/>
      <c r="F10" s="182"/>
      <c r="G10" s="182"/>
    </row>
    <row r="12" spans="1:7" ht="15" customHeight="1">
      <c r="A12" s="90" t="s">
        <v>140</v>
      </c>
      <c r="B12" s="131" t="s">
        <v>144</v>
      </c>
      <c r="C12" s="31"/>
      <c r="D12" s="150" t="s">
        <v>48</v>
      </c>
      <c r="E12" s="151"/>
      <c r="F12" s="152"/>
      <c r="G12" s="32">
        <v>38068238</v>
      </c>
    </row>
    <row r="13" spans="2:7" ht="36.75" customHeight="1">
      <c r="B13" s="130" t="s">
        <v>43</v>
      </c>
      <c r="C13" s="34"/>
      <c r="D13" s="153" t="s">
        <v>1</v>
      </c>
      <c r="E13" s="153"/>
      <c r="F13" s="35"/>
      <c r="G13" s="36" t="s">
        <v>41</v>
      </c>
    </row>
    <row r="14" spans="1:7" ht="15" customHeight="1">
      <c r="A14" s="37" t="s">
        <v>141</v>
      </c>
      <c r="B14" s="131" t="s">
        <v>145</v>
      </c>
      <c r="C14" s="38"/>
      <c r="D14" s="154" t="s">
        <v>48</v>
      </c>
      <c r="E14" s="155"/>
      <c r="F14" s="156"/>
      <c r="G14" s="39">
        <v>38068238</v>
      </c>
    </row>
    <row r="15" spans="1:7" ht="45" customHeight="1">
      <c r="A15" s="37"/>
      <c r="B15" s="130" t="s">
        <v>43</v>
      </c>
      <c r="C15" s="34"/>
      <c r="D15" s="157" t="s">
        <v>32</v>
      </c>
      <c r="E15" s="157"/>
      <c r="F15" s="35"/>
      <c r="G15" s="36" t="s">
        <v>41</v>
      </c>
    </row>
    <row r="16" spans="1:7" ht="55.5" customHeight="1">
      <c r="A16" s="85" t="s">
        <v>42</v>
      </c>
      <c r="B16" s="131" t="s">
        <v>262</v>
      </c>
      <c r="C16" s="131" t="s">
        <v>263</v>
      </c>
      <c r="D16" s="131" t="s">
        <v>264</v>
      </c>
      <c r="E16" s="190" t="s">
        <v>265</v>
      </c>
      <c r="F16" s="191"/>
      <c r="G16" s="131" t="s">
        <v>142</v>
      </c>
    </row>
    <row r="17" spans="1:7" ht="53.25" customHeight="1">
      <c r="A17" s="81"/>
      <c r="B17" s="34" t="s">
        <v>43</v>
      </c>
      <c r="C17" s="130" t="s">
        <v>44</v>
      </c>
      <c r="D17" s="103" t="s">
        <v>45</v>
      </c>
      <c r="E17" s="189" t="s">
        <v>46</v>
      </c>
      <c r="F17" s="189"/>
      <c r="G17" s="130" t="s">
        <v>47</v>
      </c>
    </row>
    <row r="18" spans="1:7" ht="51" customHeight="1">
      <c r="A18" s="104" t="s">
        <v>5</v>
      </c>
      <c r="B18" s="11" t="s">
        <v>202</v>
      </c>
      <c r="C18" s="242">
        <f>E18+G18</f>
        <v>13864429</v>
      </c>
      <c r="D18" s="11" t="s">
        <v>203</v>
      </c>
      <c r="E18" s="242">
        <f>3040900+258048+1206321+22500+672000+422000+37072+18200</f>
        <v>5677041</v>
      </c>
      <c r="F18" s="11" t="s">
        <v>204</v>
      </c>
      <c r="G18" s="242">
        <f>7477700+384970+324718</f>
        <v>8187388</v>
      </c>
    </row>
    <row r="19" spans="1:7" ht="15.75">
      <c r="A19" s="104" t="s">
        <v>6</v>
      </c>
      <c r="B19" s="148" t="s">
        <v>205</v>
      </c>
      <c r="C19" s="148"/>
      <c r="D19" s="148"/>
      <c r="E19" s="148"/>
      <c r="F19" s="148"/>
      <c r="G19" s="148"/>
    </row>
    <row r="20" spans="1:7" ht="21" customHeight="1">
      <c r="A20" s="104"/>
      <c r="B20" s="148" t="s">
        <v>206</v>
      </c>
      <c r="C20" s="148"/>
      <c r="D20" s="148"/>
      <c r="E20" s="148"/>
      <c r="F20" s="148"/>
      <c r="G20" s="148"/>
    </row>
    <row r="21" spans="1:7" ht="18.75" customHeight="1">
      <c r="A21" s="104"/>
      <c r="B21" s="148" t="s">
        <v>235</v>
      </c>
      <c r="C21" s="148"/>
      <c r="D21" s="148"/>
      <c r="E21" s="148"/>
      <c r="F21" s="148"/>
      <c r="G21" s="148"/>
    </row>
    <row r="22" spans="1:7" ht="18.75" customHeight="1">
      <c r="A22" s="104"/>
      <c r="B22" s="148" t="s">
        <v>266</v>
      </c>
      <c r="C22" s="148"/>
      <c r="D22" s="148"/>
      <c r="E22" s="148"/>
      <c r="F22" s="148"/>
      <c r="G22" s="148"/>
    </row>
    <row r="23" spans="1:7" ht="29.25" customHeight="1">
      <c r="A23" s="104"/>
      <c r="B23" s="148" t="s">
        <v>267</v>
      </c>
      <c r="C23" s="148"/>
      <c r="D23" s="148"/>
      <c r="E23" s="148"/>
      <c r="F23" s="148"/>
      <c r="G23" s="148"/>
    </row>
    <row r="24" spans="1:7" ht="36.75" customHeight="1">
      <c r="A24" s="104"/>
      <c r="B24" s="148" t="s">
        <v>237</v>
      </c>
      <c r="C24" s="148"/>
      <c r="D24" s="148"/>
      <c r="E24" s="148"/>
      <c r="F24" s="148"/>
      <c r="G24" s="148"/>
    </row>
    <row r="25" spans="1:7" ht="21" customHeight="1">
      <c r="A25" s="104"/>
      <c r="B25" s="146" t="s">
        <v>238</v>
      </c>
      <c r="C25" s="146"/>
      <c r="D25" s="146"/>
      <c r="E25" s="146"/>
      <c r="F25" s="146"/>
      <c r="G25" s="146"/>
    </row>
    <row r="26" spans="1:7" ht="33.75" customHeight="1">
      <c r="A26" s="104"/>
      <c r="B26" s="146" t="s">
        <v>268</v>
      </c>
      <c r="C26" s="146"/>
      <c r="D26" s="146"/>
      <c r="E26" s="146"/>
      <c r="F26" s="146"/>
      <c r="G26" s="146"/>
    </row>
    <row r="27" spans="1:7" ht="33.75" customHeight="1">
      <c r="A27" s="104"/>
      <c r="B27" s="146" t="s">
        <v>269</v>
      </c>
      <c r="C27" s="146"/>
      <c r="D27" s="146"/>
      <c r="E27" s="146"/>
      <c r="F27" s="146"/>
      <c r="G27" s="146"/>
    </row>
    <row r="28" spans="1:7" ht="11.25" customHeight="1">
      <c r="A28" s="104"/>
      <c r="B28" s="11"/>
      <c r="C28" s="11"/>
      <c r="D28" s="11"/>
      <c r="E28" s="11"/>
      <c r="F28" s="11"/>
      <c r="G28" s="11"/>
    </row>
    <row r="29" spans="1:7" ht="23.25" customHeight="1">
      <c r="A29" s="104" t="s">
        <v>7</v>
      </c>
      <c r="B29" s="148" t="s">
        <v>33</v>
      </c>
      <c r="C29" s="148"/>
      <c r="D29" s="148"/>
      <c r="E29" s="148"/>
      <c r="F29" s="148"/>
      <c r="G29" s="148"/>
    </row>
    <row r="30" spans="1:7" ht="21" customHeight="1">
      <c r="A30" s="15" t="s">
        <v>270</v>
      </c>
      <c r="B30" s="186" t="s">
        <v>34</v>
      </c>
      <c r="C30" s="187"/>
      <c r="D30" s="187"/>
      <c r="E30" s="187"/>
      <c r="F30" s="187"/>
      <c r="G30" s="188"/>
    </row>
    <row r="31" spans="1:7" ht="34.5" customHeight="1">
      <c r="A31" s="15">
        <v>1</v>
      </c>
      <c r="B31" s="164" t="s">
        <v>271</v>
      </c>
      <c r="C31" s="165"/>
      <c r="D31" s="165"/>
      <c r="E31" s="165"/>
      <c r="F31" s="165"/>
      <c r="G31" s="166"/>
    </row>
    <row r="32" spans="1:7" ht="23.25" customHeight="1" hidden="1">
      <c r="A32" s="235">
        <v>2</v>
      </c>
      <c r="B32" s="164" t="s">
        <v>272</v>
      </c>
      <c r="C32" s="165"/>
      <c r="D32" s="165"/>
      <c r="E32" s="165"/>
      <c r="F32" s="165"/>
      <c r="G32" s="166"/>
    </row>
    <row r="33" spans="1:7" ht="34.5" customHeight="1" hidden="1">
      <c r="A33" s="15">
        <v>3</v>
      </c>
      <c r="B33" s="164" t="s">
        <v>273</v>
      </c>
      <c r="C33" s="165"/>
      <c r="D33" s="165"/>
      <c r="E33" s="165"/>
      <c r="F33" s="165"/>
      <c r="G33" s="166"/>
    </row>
    <row r="34" spans="1:7" ht="13.5" customHeight="1">
      <c r="A34" s="24"/>
      <c r="B34" s="105"/>
      <c r="C34" s="105"/>
      <c r="D34" s="105"/>
      <c r="E34" s="105"/>
      <c r="F34" s="105"/>
      <c r="G34" s="105"/>
    </row>
    <row r="35" spans="1:7" ht="44.25" customHeight="1">
      <c r="A35" s="104" t="s">
        <v>8</v>
      </c>
      <c r="B35" s="148" t="s">
        <v>274</v>
      </c>
      <c r="C35" s="148"/>
      <c r="D35" s="148"/>
      <c r="E35" s="148"/>
      <c r="F35" s="148"/>
      <c r="G35" s="148"/>
    </row>
    <row r="36" spans="1:4" ht="24" customHeight="1">
      <c r="A36" s="104" t="s">
        <v>11</v>
      </c>
      <c r="B36" s="184" t="s">
        <v>212</v>
      </c>
      <c r="C36" s="184"/>
      <c r="D36" s="184"/>
    </row>
    <row r="37" ht="15.75">
      <c r="A37" s="68"/>
    </row>
    <row r="38" spans="1:7" ht="15.75">
      <c r="A38" s="15" t="s">
        <v>9</v>
      </c>
      <c r="B38" s="183" t="s">
        <v>10</v>
      </c>
      <c r="C38" s="183"/>
      <c r="D38" s="183"/>
      <c r="E38" s="183"/>
      <c r="F38" s="183"/>
      <c r="G38" s="183"/>
    </row>
    <row r="39" spans="1:7" ht="31.5" customHeight="1">
      <c r="A39" s="15" t="s">
        <v>3</v>
      </c>
      <c r="B39" s="164" t="s">
        <v>275</v>
      </c>
      <c r="C39" s="165"/>
      <c r="D39" s="165"/>
      <c r="E39" s="165"/>
      <c r="F39" s="165"/>
      <c r="G39" s="166"/>
    </row>
    <row r="40" spans="1:7" ht="31.5" customHeight="1">
      <c r="A40" s="15">
        <v>2</v>
      </c>
      <c r="B40" s="164" t="s">
        <v>276</v>
      </c>
      <c r="C40" s="165"/>
      <c r="D40" s="165"/>
      <c r="E40" s="165"/>
      <c r="F40" s="165"/>
      <c r="G40" s="166"/>
    </row>
    <row r="41" spans="1:7" ht="36.75" customHeight="1">
      <c r="A41" s="15">
        <v>3</v>
      </c>
      <c r="B41" s="164" t="s">
        <v>277</v>
      </c>
      <c r="C41" s="165"/>
      <c r="D41" s="165"/>
      <c r="E41" s="165"/>
      <c r="F41" s="165"/>
      <c r="G41" s="166"/>
    </row>
    <row r="42" spans="1:7" ht="31.5" customHeight="1">
      <c r="A42" s="15">
        <v>4</v>
      </c>
      <c r="B42" s="164" t="s">
        <v>278</v>
      </c>
      <c r="C42" s="165"/>
      <c r="D42" s="165"/>
      <c r="E42" s="165"/>
      <c r="F42" s="165"/>
      <c r="G42" s="166"/>
    </row>
    <row r="43" ht="15.75">
      <c r="A43" s="68"/>
    </row>
    <row r="44" spans="1:7" ht="15.75">
      <c r="A44" s="179">
        <v>9</v>
      </c>
      <c r="B44" s="148" t="s">
        <v>12</v>
      </c>
      <c r="C44" s="148"/>
      <c r="D44" s="148"/>
      <c r="E44" s="148"/>
      <c r="F44" s="148"/>
      <c r="G44" s="148"/>
    </row>
    <row r="45" spans="1:2" ht="15.75">
      <c r="A45" s="179"/>
      <c r="B45" s="102" t="s">
        <v>13</v>
      </c>
    </row>
    <row r="46" ht="15.75">
      <c r="A46" s="68"/>
    </row>
    <row r="47" spans="1:5" ht="31.5">
      <c r="A47" s="15" t="s">
        <v>9</v>
      </c>
      <c r="B47" s="15" t="s">
        <v>14</v>
      </c>
      <c r="C47" s="15" t="s">
        <v>15</v>
      </c>
      <c r="D47" s="15" t="s">
        <v>16</v>
      </c>
      <c r="E47" s="15" t="s">
        <v>17</v>
      </c>
    </row>
    <row r="48" spans="1:5" ht="15.75">
      <c r="A48" s="15">
        <v>1</v>
      </c>
      <c r="B48" s="15">
        <v>2</v>
      </c>
      <c r="C48" s="15">
        <v>3</v>
      </c>
      <c r="D48" s="15">
        <v>4</v>
      </c>
      <c r="E48" s="15">
        <v>6</v>
      </c>
    </row>
    <row r="49" spans="1:5" ht="75">
      <c r="A49" s="15" t="s">
        <v>3</v>
      </c>
      <c r="B49" s="26" t="s">
        <v>279</v>
      </c>
      <c r="C49" s="62">
        <f>E18-C50-C52-C51</f>
        <v>4188573.8</v>
      </c>
      <c r="D49" s="62">
        <f>G18-D50-D51-D52</f>
        <v>709688</v>
      </c>
      <c r="E49" s="62">
        <f>C49+D49</f>
        <v>4898261.8</v>
      </c>
    </row>
    <row r="50" spans="1:5" ht="30">
      <c r="A50" s="243">
        <v>2</v>
      </c>
      <c r="B50" s="108" t="s">
        <v>280</v>
      </c>
      <c r="C50" s="244">
        <v>258048</v>
      </c>
      <c r="D50" s="244">
        <v>7477700</v>
      </c>
      <c r="E50" s="62">
        <f>C50+D50</f>
        <v>7735748</v>
      </c>
    </row>
    <row r="51" spans="1:5" ht="84.75" customHeight="1">
      <c r="A51" s="243">
        <v>3</v>
      </c>
      <c r="B51" s="108" t="s">
        <v>281</v>
      </c>
      <c r="C51" s="244">
        <v>36401</v>
      </c>
      <c r="D51" s="244">
        <v>0</v>
      </c>
      <c r="E51" s="62">
        <f>C51+D51</f>
        <v>36401</v>
      </c>
    </row>
    <row r="52" spans="1:5" ht="48.75" customHeight="1">
      <c r="A52" s="15">
        <v>4</v>
      </c>
      <c r="B52" s="245" t="s">
        <v>282</v>
      </c>
      <c r="C52" s="244">
        <f>672000+422000+44746.2+37072+18200</f>
        <v>1194018.2</v>
      </c>
      <c r="D52" s="244">
        <v>0</v>
      </c>
      <c r="E52" s="62">
        <f>C52+D52</f>
        <v>1194018.2</v>
      </c>
    </row>
    <row r="53" spans="1:5" ht="15.75">
      <c r="A53" s="178" t="s">
        <v>17</v>
      </c>
      <c r="B53" s="178"/>
      <c r="C53" s="223">
        <f>SUM(C49:C52)</f>
        <v>5677041</v>
      </c>
      <c r="D53" s="223">
        <f>SUM(D49:D52)</f>
        <v>8187388</v>
      </c>
      <c r="E53" s="223">
        <f>C53+D53</f>
        <v>13864429</v>
      </c>
    </row>
    <row r="54" ht="15.75">
      <c r="A54" s="68"/>
    </row>
    <row r="55" ht="15.75">
      <c r="A55" s="68"/>
    </row>
    <row r="56" spans="1:7" ht="15.75">
      <c r="A56" s="179" t="s">
        <v>21</v>
      </c>
      <c r="B56" s="148" t="s">
        <v>19</v>
      </c>
      <c r="C56" s="148"/>
      <c r="D56" s="148"/>
      <c r="E56" s="148"/>
      <c r="F56" s="148"/>
      <c r="G56" s="148"/>
    </row>
    <row r="57" spans="1:2" ht="15.75">
      <c r="A57" s="179"/>
      <c r="B57" s="102" t="s">
        <v>13</v>
      </c>
    </row>
    <row r="58" ht="15.75">
      <c r="A58" s="68"/>
    </row>
    <row r="59" spans="2:5" ht="31.5">
      <c r="B59" s="15" t="s">
        <v>20</v>
      </c>
      <c r="C59" s="15" t="s">
        <v>15</v>
      </c>
      <c r="D59" s="15" t="s">
        <v>16</v>
      </c>
      <c r="E59" s="15" t="s">
        <v>17</v>
      </c>
    </row>
    <row r="60" spans="2:5" ht="15.75">
      <c r="B60" s="15">
        <v>1</v>
      </c>
      <c r="C60" s="15">
        <v>2</v>
      </c>
      <c r="D60" s="15">
        <v>3</v>
      </c>
      <c r="E60" s="15">
        <v>4</v>
      </c>
    </row>
    <row r="61" spans="2:5" ht="105">
      <c r="B61" s="246" t="s">
        <v>283</v>
      </c>
      <c r="C61" s="227">
        <f>E18</f>
        <v>5677041</v>
      </c>
      <c r="D61" s="227">
        <f>G18</f>
        <v>8187388</v>
      </c>
      <c r="E61" s="227">
        <f>C61+D61</f>
        <v>13864429</v>
      </c>
    </row>
    <row r="62" spans="2:5" s="118" customFormat="1" ht="15.75">
      <c r="B62" s="61" t="s">
        <v>17</v>
      </c>
      <c r="C62" s="228">
        <f>C61</f>
        <v>5677041</v>
      </c>
      <c r="D62" s="228">
        <f>D61</f>
        <v>8187388</v>
      </c>
      <c r="E62" s="228">
        <f>E61</f>
        <v>13864429</v>
      </c>
    </row>
    <row r="63" ht="15.75">
      <c r="A63" s="68"/>
    </row>
    <row r="64" ht="15.75">
      <c r="A64" s="68"/>
    </row>
    <row r="65" spans="1:7" ht="15.75">
      <c r="A65" s="104" t="s">
        <v>38</v>
      </c>
      <c r="B65" s="148" t="s">
        <v>22</v>
      </c>
      <c r="C65" s="148"/>
      <c r="D65" s="148"/>
      <c r="E65" s="148"/>
      <c r="F65" s="148"/>
      <c r="G65" s="148"/>
    </row>
    <row r="66" ht="15.75">
      <c r="A66" s="68"/>
    </row>
    <row r="67" spans="1:7" ht="46.5" customHeight="1">
      <c r="A67" s="15" t="s">
        <v>9</v>
      </c>
      <c r="B67" s="15" t="s">
        <v>23</v>
      </c>
      <c r="C67" s="15" t="s">
        <v>24</v>
      </c>
      <c r="D67" s="15" t="s">
        <v>25</v>
      </c>
      <c r="E67" s="15" t="s">
        <v>15</v>
      </c>
      <c r="F67" s="15" t="s">
        <v>16</v>
      </c>
      <c r="G67" s="15" t="s">
        <v>17</v>
      </c>
    </row>
    <row r="68" spans="1:7" ht="15.75">
      <c r="A68" s="15">
        <v>1</v>
      </c>
      <c r="B68" s="15">
        <v>2</v>
      </c>
      <c r="C68" s="15">
        <v>3</v>
      </c>
      <c r="D68" s="15">
        <v>4</v>
      </c>
      <c r="E68" s="15">
        <v>5</v>
      </c>
      <c r="F68" s="15">
        <v>6</v>
      </c>
      <c r="G68" s="15">
        <v>7</v>
      </c>
    </row>
    <row r="69" spans="1:7" ht="35.25" customHeight="1">
      <c r="A69" s="15"/>
      <c r="B69" s="247" t="s">
        <v>275</v>
      </c>
      <c r="C69" s="248"/>
      <c r="D69" s="248"/>
      <c r="E69" s="248"/>
      <c r="F69" s="248"/>
      <c r="G69" s="249"/>
    </row>
    <row r="70" spans="1:7" ht="51" customHeight="1">
      <c r="A70" s="15">
        <v>1</v>
      </c>
      <c r="B70" s="232" t="s">
        <v>284</v>
      </c>
      <c r="C70" s="15" t="s">
        <v>173</v>
      </c>
      <c r="D70" s="15" t="s">
        <v>285</v>
      </c>
      <c r="E70" s="223">
        <f>SUM(E71:E82)</f>
        <v>4188573.8</v>
      </c>
      <c r="F70" s="119">
        <f>F71+F77</f>
        <v>709688</v>
      </c>
      <c r="G70" s="223">
        <f>E70+F70</f>
        <v>4898261.8</v>
      </c>
    </row>
    <row r="71" spans="1:7" ht="80.25" customHeight="1">
      <c r="A71" s="15"/>
      <c r="B71" s="26" t="s">
        <v>286</v>
      </c>
      <c r="C71" s="15" t="s">
        <v>173</v>
      </c>
      <c r="D71" s="15" t="s">
        <v>285</v>
      </c>
      <c r="E71" s="250">
        <f>600000+349920+820000</f>
        <v>1769920</v>
      </c>
      <c r="F71" s="251">
        <v>384970</v>
      </c>
      <c r="G71" s="252">
        <f>E71+F71</f>
        <v>2154890</v>
      </c>
    </row>
    <row r="72" spans="1:7" ht="48" customHeight="1">
      <c r="A72" s="15"/>
      <c r="B72" s="26" t="s">
        <v>287</v>
      </c>
      <c r="C72" s="15" t="s">
        <v>173</v>
      </c>
      <c r="D72" s="15" t="s">
        <v>64</v>
      </c>
      <c r="E72" s="250">
        <f>70800+91900+19160+3600+28800+17+23</f>
        <v>214300</v>
      </c>
      <c r="F72" s="251">
        <v>0</v>
      </c>
      <c r="G72" s="252">
        <f aca="true" t="shared" si="0" ref="G72:G82">E72+F72</f>
        <v>214300</v>
      </c>
    </row>
    <row r="73" spans="1:7" ht="44.25" customHeight="1">
      <c r="A73" s="15"/>
      <c r="B73" s="26" t="s">
        <v>288</v>
      </c>
      <c r="C73" s="15" t="s">
        <v>173</v>
      </c>
      <c r="D73" s="15" t="s">
        <v>64</v>
      </c>
      <c r="E73" s="250">
        <f>49000+25200+224000</f>
        <v>298200</v>
      </c>
      <c r="F73" s="251">
        <v>0</v>
      </c>
      <c r="G73" s="252">
        <f t="shared" si="0"/>
        <v>298200</v>
      </c>
    </row>
    <row r="74" spans="1:7" ht="36" customHeight="1">
      <c r="A74" s="15"/>
      <c r="B74" s="26" t="s">
        <v>289</v>
      </c>
      <c r="C74" s="15" t="s">
        <v>173</v>
      </c>
      <c r="D74" s="15" t="s">
        <v>64</v>
      </c>
      <c r="E74" s="250">
        <f>120000+150000</f>
        <v>270000</v>
      </c>
      <c r="F74" s="251">
        <v>0</v>
      </c>
      <c r="G74" s="252">
        <f t="shared" si="0"/>
        <v>270000</v>
      </c>
    </row>
    <row r="75" spans="1:7" ht="33" customHeight="1">
      <c r="A75" s="15"/>
      <c r="B75" s="26" t="s">
        <v>290</v>
      </c>
      <c r="C75" s="15" t="s">
        <v>173</v>
      </c>
      <c r="D75" s="15" t="s">
        <v>64</v>
      </c>
      <c r="E75" s="250">
        <f>12900</f>
        <v>12900</v>
      </c>
      <c r="F75" s="251">
        <v>0</v>
      </c>
      <c r="G75" s="252">
        <f t="shared" si="0"/>
        <v>12900</v>
      </c>
    </row>
    <row r="76" spans="1:7" ht="90" customHeight="1">
      <c r="A76" s="15"/>
      <c r="B76" s="59" t="s">
        <v>291</v>
      </c>
      <c r="C76" s="15" t="s">
        <v>173</v>
      </c>
      <c r="D76" s="15" t="s">
        <v>64</v>
      </c>
      <c r="E76" s="250">
        <f>49400+30000</f>
        <v>79400</v>
      </c>
      <c r="F76" s="251">
        <v>0</v>
      </c>
      <c r="G76" s="252">
        <f t="shared" si="0"/>
        <v>79400</v>
      </c>
    </row>
    <row r="77" spans="1:7" ht="31.5">
      <c r="A77" s="15"/>
      <c r="B77" s="26" t="s">
        <v>292</v>
      </c>
      <c r="C77" s="15" t="s">
        <v>173</v>
      </c>
      <c r="D77" s="15" t="s">
        <v>285</v>
      </c>
      <c r="E77" s="250">
        <f>53000+345800+350700+9000+223523+3500-23+22500-44746.2</f>
        <v>963253.8</v>
      </c>
      <c r="F77" s="251">
        <v>324718</v>
      </c>
      <c r="G77" s="252">
        <f t="shared" si="0"/>
        <v>1287971.8</v>
      </c>
    </row>
    <row r="78" spans="1:7" ht="36.75" customHeight="1">
      <c r="A78" s="15"/>
      <c r="B78" s="26" t="s">
        <v>293</v>
      </c>
      <c r="C78" s="15" t="s">
        <v>173</v>
      </c>
      <c r="D78" s="15" t="s">
        <v>64</v>
      </c>
      <c r="E78" s="250">
        <f>60000</f>
        <v>60000</v>
      </c>
      <c r="F78" s="251">
        <v>0</v>
      </c>
      <c r="G78" s="252">
        <f t="shared" si="0"/>
        <v>60000</v>
      </c>
    </row>
    <row r="79" spans="1:7" ht="60">
      <c r="A79" s="15"/>
      <c r="B79" s="26" t="s">
        <v>294</v>
      </c>
      <c r="C79" s="15" t="s">
        <v>173</v>
      </c>
      <c r="D79" s="15" t="s">
        <v>64</v>
      </c>
      <c r="E79" s="250">
        <f>46200</f>
        <v>46200</v>
      </c>
      <c r="F79" s="251">
        <v>0</v>
      </c>
      <c r="G79" s="252">
        <f t="shared" si="0"/>
        <v>46200</v>
      </c>
    </row>
    <row r="80" spans="1:7" ht="33.75" customHeight="1">
      <c r="A80" s="15"/>
      <c r="B80" s="26" t="s">
        <v>295</v>
      </c>
      <c r="C80" s="15" t="s">
        <v>173</v>
      </c>
      <c r="D80" s="15" t="s">
        <v>64</v>
      </c>
      <c r="E80" s="253">
        <f>49300+9600</f>
        <v>58900</v>
      </c>
      <c r="F80" s="251">
        <v>0</v>
      </c>
      <c r="G80" s="252">
        <f t="shared" si="0"/>
        <v>58900</v>
      </c>
    </row>
    <row r="81" spans="1:7" ht="30">
      <c r="A81" s="254"/>
      <c r="B81" s="59" t="s">
        <v>296</v>
      </c>
      <c r="C81" s="243" t="s">
        <v>173</v>
      </c>
      <c r="D81" s="243" t="s">
        <v>64</v>
      </c>
      <c r="E81" s="255">
        <f>38717-17</f>
        <v>38700</v>
      </c>
      <c r="F81" s="256">
        <v>0</v>
      </c>
      <c r="G81" s="252">
        <f t="shared" si="0"/>
        <v>38700</v>
      </c>
    </row>
    <row r="82" spans="1:7" ht="30">
      <c r="A82" s="254"/>
      <c r="B82" s="108" t="s">
        <v>297</v>
      </c>
      <c r="C82" s="243" t="s">
        <v>173</v>
      </c>
      <c r="D82" s="243" t="s">
        <v>64</v>
      </c>
      <c r="E82" s="255">
        <f>150000+226800</f>
        <v>376800</v>
      </c>
      <c r="F82" s="256">
        <v>0</v>
      </c>
      <c r="G82" s="252">
        <f t="shared" si="0"/>
        <v>376800</v>
      </c>
    </row>
    <row r="83" spans="1:7" ht="15.75">
      <c r="A83" s="15">
        <v>2</v>
      </c>
      <c r="B83" s="61" t="s">
        <v>27</v>
      </c>
      <c r="C83" s="15"/>
      <c r="D83" s="15"/>
      <c r="E83" s="119"/>
      <c r="F83" s="119"/>
      <c r="G83" s="119"/>
    </row>
    <row r="84" spans="1:7" ht="45">
      <c r="A84" s="15"/>
      <c r="B84" s="257" t="s">
        <v>298</v>
      </c>
      <c r="C84" s="258" t="s">
        <v>180</v>
      </c>
      <c r="D84" s="259" t="s">
        <v>77</v>
      </c>
      <c r="E84" s="260">
        <f>1+1</f>
        <v>2</v>
      </c>
      <c r="F84" s="62">
        <v>1</v>
      </c>
      <c r="G84" s="62">
        <v>3</v>
      </c>
    </row>
    <row r="85" spans="1:7" ht="45">
      <c r="A85" s="15"/>
      <c r="B85" s="257" t="s">
        <v>299</v>
      </c>
      <c r="C85" s="258" t="s">
        <v>67</v>
      </c>
      <c r="D85" s="259" t="s">
        <v>300</v>
      </c>
      <c r="E85" s="224">
        <f>E86+E87</f>
        <v>25133</v>
      </c>
      <c r="F85" s="119" t="s">
        <v>249</v>
      </c>
      <c r="G85" s="223">
        <f aca="true" t="shared" si="1" ref="G85:G119">E85</f>
        <v>25133</v>
      </c>
    </row>
    <row r="86" spans="1:7" ht="15.75">
      <c r="A86" s="15"/>
      <c r="B86" s="261" t="s">
        <v>301</v>
      </c>
      <c r="C86" s="258" t="s">
        <v>67</v>
      </c>
      <c r="D86" s="259" t="s">
        <v>300</v>
      </c>
      <c r="E86" s="221">
        <f>9926+1190</f>
        <v>11116</v>
      </c>
      <c r="F86" s="119" t="s">
        <v>249</v>
      </c>
      <c r="G86" s="62">
        <f t="shared" si="1"/>
        <v>11116</v>
      </c>
    </row>
    <row r="87" spans="1:7" ht="15.75">
      <c r="A87" s="15"/>
      <c r="B87" s="261" t="s">
        <v>302</v>
      </c>
      <c r="C87" s="258" t="s">
        <v>67</v>
      </c>
      <c r="D87" s="259" t="s">
        <v>300</v>
      </c>
      <c r="E87" s="221">
        <f>12812+1205</f>
        <v>14017</v>
      </c>
      <c r="F87" s="119" t="s">
        <v>249</v>
      </c>
      <c r="G87" s="62">
        <f t="shared" si="1"/>
        <v>14017</v>
      </c>
    </row>
    <row r="88" spans="1:7" ht="30">
      <c r="A88" s="15"/>
      <c r="B88" s="257" t="s">
        <v>303</v>
      </c>
      <c r="C88" s="258" t="s">
        <v>67</v>
      </c>
      <c r="D88" s="259" t="s">
        <v>300</v>
      </c>
      <c r="E88" s="224">
        <f>E89+E90+E91+E92</f>
        <v>5420</v>
      </c>
      <c r="F88" s="119" t="s">
        <v>249</v>
      </c>
      <c r="G88" s="223">
        <f t="shared" si="1"/>
        <v>5420</v>
      </c>
    </row>
    <row r="89" spans="1:7" ht="15.75">
      <c r="A89" s="15"/>
      <c r="B89" s="261" t="s">
        <v>301</v>
      </c>
      <c r="C89" s="258" t="s">
        <v>67</v>
      </c>
      <c r="D89" s="259" t="s">
        <v>300</v>
      </c>
      <c r="E89" s="221">
        <f>110</f>
        <v>110</v>
      </c>
      <c r="F89" s="119" t="s">
        <v>249</v>
      </c>
      <c r="G89" s="62">
        <f t="shared" si="1"/>
        <v>110</v>
      </c>
    </row>
    <row r="90" spans="1:7" ht="15.75">
      <c r="A90" s="15"/>
      <c r="B90" s="261" t="s">
        <v>302</v>
      </c>
      <c r="C90" s="258" t="s">
        <v>67</v>
      </c>
      <c r="D90" s="259" t="s">
        <v>300</v>
      </c>
      <c r="E90" s="221">
        <f>140</f>
        <v>140</v>
      </c>
      <c r="F90" s="119" t="s">
        <v>249</v>
      </c>
      <c r="G90" s="62">
        <f t="shared" si="1"/>
        <v>140</v>
      </c>
    </row>
    <row r="91" spans="1:7" ht="15.75">
      <c r="A91" s="15"/>
      <c r="B91" s="261" t="s">
        <v>304</v>
      </c>
      <c r="C91" s="258" t="s">
        <v>67</v>
      </c>
      <c r="D91" s="259" t="s">
        <v>300</v>
      </c>
      <c r="E91" s="221">
        <f>2068</f>
        <v>2068</v>
      </c>
      <c r="F91" s="119" t="s">
        <v>249</v>
      </c>
      <c r="G91" s="62">
        <f t="shared" si="1"/>
        <v>2068</v>
      </c>
    </row>
    <row r="92" spans="1:7" ht="15.75">
      <c r="A92" s="15"/>
      <c r="B92" s="261" t="s">
        <v>305</v>
      </c>
      <c r="C92" s="258" t="s">
        <v>67</v>
      </c>
      <c r="D92" s="259" t="s">
        <v>300</v>
      </c>
      <c r="E92" s="221">
        <v>3102</v>
      </c>
      <c r="F92" s="119" t="s">
        <v>249</v>
      </c>
      <c r="G92" s="62">
        <f t="shared" si="1"/>
        <v>3102</v>
      </c>
    </row>
    <row r="93" spans="1:7" ht="30">
      <c r="A93" s="15"/>
      <c r="B93" s="257" t="s">
        <v>306</v>
      </c>
      <c r="C93" s="258" t="s">
        <v>67</v>
      </c>
      <c r="D93" s="259" t="s">
        <v>300</v>
      </c>
      <c r="E93" s="224">
        <f>E94+E95</f>
        <v>113</v>
      </c>
      <c r="F93" s="119" t="s">
        <v>249</v>
      </c>
      <c r="G93" s="223">
        <f t="shared" si="1"/>
        <v>113</v>
      </c>
    </row>
    <row r="94" spans="1:7" ht="15.75">
      <c r="A94" s="15"/>
      <c r="B94" s="261" t="s">
        <v>301</v>
      </c>
      <c r="C94" s="258" t="s">
        <v>67</v>
      </c>
      <c r="D94" s="259" t="s">
        <v>300</v>
      </c>
      <c r="E94" s="221">
        <v>56</v>
      </c>
      <c r="F94" s="119" t="s">
        <v>249</v>
      </c>
      <c r="G94" s="62">
        <f t="shared" si="1"/>
        <v>56</v>
      </c>
    </row>
    <row r="95" spans="1:7" ht="15.75">
      <c r="A95" s="15"/>
      <c r="B95" s="261" t="s">
        <v>302</v>
      </c>
      <c r="C95" s="258" t="s">
        <v>67</v>
      </c>
      <c r="D95" s="259" t="s">
        <v>300</v>
      </c>
      <c r="E95" s="221">
        <v>57</v>
      </c>
      <c r="F95" s="119" t="s">
        <v>249</v>
      </c>
      <c r="G95" s="62">
        <f t="shared" si="1"/>
        <v>57</v>
      </c>
    </row>
    <row r="96" spans="1:7" ht="45">
      <c r="A96" s="15"/>
      <c r="B96" s="262" t="s">
        <v>307</v>
      </c>
      <c r="C96" s="263" t="s">
        <v>67</v>
      </c>
      <c r="D96" s="264" t="s">
        <v>300</v>
      </c>
      <c r="E96" s="224">
        <f>E97+E98</f>
        <v>300</v>
      </c>
      <c r="F96" s="119" t="s">
        <v>249</v>
      </c>
      <c r="G96" s="223">
        <f t="shared" si="1"/>
        <v>300</v>
      </c>
    </row>
    <row r="97" spans="1:7" ht="15.75">
      <c r="A97" s="15"/>
      <c r="B97" s="261" t="s">
        <v>301</v>
      </c>
      <c r="C97" s="258" t="s">
        <v>67</v>
      </c>
      <c r="D97" s="259" t="s">
        <v>300</v>
      </c>
      <c r="E97" s="221">
        <v>135</v>
      </c>
      <c r="F97" s="119" t="s">
        <v>249</v>
      </c>
      <c r="G97" s="62">
        <f t="shared" si="1"/>
        <v>135</v>
      </c>
    </row>
    <row r="98" spans="1:7" ht="15.75">
      <c r="A98" s="15"/>
      <c r="B98" s="261" t="s">
        <v>302</v>
      </c>
      <c r="C98" s="258" t="s">
        <v>67</v>
      </c>
      <c r="D98" s="259" t="s">
        <v>300</v>
      </c>
      <c r="E98" s="221">
        <v>165</v>
      </c>
      <c r="F98" s="119" t="s">
        <v>249</v>
      </c>
      <c r="G98" s="62">
        <f t="shared" si="1"/>
        <v>165</v>
      </c>
    </row>
    <row r="99" spans="1:7" ht="105">
      <c r="A99" s="15"/>
      <c r="B99" s="262" t="s">
        <v>308</v>
      </c>
      <c r="C99" s="263" t="s">
        <v>67</v>
      </c>
      <c r="D99" s="264" t="s">
        <v>300</v>
      </c>
      <c r="E99" s="224">
        <f>E100+E101</f>
        <v>221</v>
      </c>
      <c r="F99" s="119" t="s">
        <v>249</v>
      </c>
      <c r="G99" s="223">
        <f t="shared" si="1"/>
        <v>221</v>
      </c>
    </row>
    <row r="100" spans="1:7" ht="15.75">
      <c r="A100" s="15"/>
      <c r="B100" s="261" t="s">
        <v>301</v>
      </c>
      <c r="C100" s="258" t="s">
        <v>67</v>
      </c>
      <c r="D100" s="259" t="s">
        <v>300</v>
      </c>
      <c r="E100" s="221">
        <f>9+10</f>
        <v>19</v>
      </c>
      <c r="F100" s="119" t="s">
        <v>249</v>
      </c>
      <c r="G100" s="62">
        <f t="shared" si="1"/>
        <v>19</v>
      </c>
    </row>
    <row r="101" spans="1:7" ht="15.75">
      <c r="A101" s="15"/>
      <c r="B101" s="261" t="s">
        <v>302</v>
      </c>
      <c r="C101" s="258" t="s">
        <v>67</v>
      </c>
      <c r="D101" s="259" t="s">
        <v>300</v>
      </c>
      <c r="E101" s="221">
        <f>12+190</f>
        <v>202</v>
      </c>
      <c r="F101" s="119" t="s">
        <v>249</v>
      </c>
      <c r="G101" s="62">
        <f t="shared" si="1"/>
        <v>202</v>
      </c>
    </row>
    <row r="102" spans="1:7" ht="75">
      <c r="A102" s="15"/>
      <c r="B102" s="262" t="s">
        <v>309</v>
      </c>
      <c r="C102" s="263" t="s">
        <v>67</v>
      </c>
      <c r="D102" s="264" t="s">
        <v>300</v>
      </c>
      <c r="E102" s="224">
        <f>E103+E104</f>
        <v>1058</v>
      </c>
      <c r="F102" s="62">
        <v>5</v>
      </c>
      <c r="G102" s="62">
        <f>F102+E102</f>
        <v>1063</v>
      </c>
    </row>
    <row r="103" spans="1:7" ht="15.75">
      <c r="A103" s="15"/>
      <c r="B103" s="261" t="s">
        <v>301</v>
      </c>
      <c r="C103" s="258" t="s">
        <v>67</v>
      </c>
      <c r="D103" s="259" t="s">
        <v>300</v>
      </c>
      <c r="E103" s="221">
        <f>23+520+5</f>
        <v>548</v>
      </c>
      <c r="F103" s="62">
        <v>5</v>
      </c>
      <c r="G103" s="62">
        <f>F103+E103</f>
        <v>553</v>
      </c>
    </row>
    <row r="104" spans="1:7" ht="15.75">
      <c r="A104" s="15"/>
      <c r="B104" s="261" t="s">
        <v>302</v>
      </c>
      <c r="C104" s="258" t="s">
        <v>67</v>
      </c>
      <c r="D104" s="259" t="s">
        <v>300</v>
      </c>
      <c r="E104" s="221">
        <f>30+480</f>
        <v>510</v>
      </c>
      <c r="F104" s="251">
        <v>0</v>
      </c>
      <c r="G104" s="62">
        <f t="shared" si="1"/>
        <v>510</v>
      </c>
    </row>
    <row r="105" spans="1:7" ht="30">
      <c r="A105" s="15"/>
      <c r="B105" s="262" t="s">
        <v>310</v>
      </c>
      <c r="C105" s="263" t="s">
        <v>67</v>
      </c>
      <c r="D105" s="264" t="s">
        <v>300</v>
      </c>
      <c r="E105" s="224">
        <f>E106+E107</f>
        <v>50</v>
      </c>
      <c r="F105" s="119" t="s">
        <v>249</v>
      </c>
      <c r="G105" s="223">
        <f t="shared" si="1"/>
        <v>50</v>
      </c>
    </row>
    <row r="106" spans="1:7" ht="15.75">
      <c r="A106" s="15"/>
      <c r="B106" s="261" t="s">
        <v>301</v>
      </c>
      <c r="C106" s="258" t="s">
        <v>67</v>
      </c>
      <c r="D106" s="259" t="s">
        <v>300</v>
      </c>
      <c r="E106" s="221">
        <f>43</f>
        <v>43</v>
      </c>
      <c r="F106" s="119" t="s">
        <v>249</v>
      </c>
      <c r="G106" s="62">
        <f t="shared" si="1"/>
        <v>43</v>
      </c>
    </row>
    <row r="107" spans="1:7" ht="15.75">
      <c r="A107" s="15"/>
      <c r="B107" s="261" t="s">
        <v>302</v>
      </c>
      <c r="C107" s="258" t="s">
        <v>67</v>
      </c>
      <c r="D107" s="259" t="s">
        <v>300</v>
      </c>
      <c r="E107" s="221">
        <f>7</f>
        <v>7</v>
      </c>
      <c r="F107" s="119" t="s">
        <v>249</v>
      </c>
      <c r="G107" s="62">
        <f t="shared" si="1"/>
        <v>7</v>
      </c>
    </row>
    <row r="108" spans="1:7" ht="30">
      <c r="A108" s="15"/>
      <c r="B108" s="262" t="s">
        <v>311</v>
      </c>
      <c r="C108" s="263" t="s">
        <v>67</v>
      </c>
      <c r="D108" s="264" t="s">
        <v>300</v>
      </c>
      <c r="E108" s="224">
        <f>E109+E110</f>
        <v>2</v>
      </c>
      <c r="F108" s="119" t="s">
        <v>249</v>
      </c>
      <c r="G108" s="223">
        <f t="shared" si="1"/>
        <v>2</v>
      </c>
    </row>
    <row r="109" spans="1:7" ht="15.75">
      <c r="A109" s="15"/>
      <c r="B109" s="261" t="s">
        <v>301</v>
      </c>
      <c r="C109" s="258" t="s">
        <v>67</v>
      </c>
      <c r="D109" s="259" t="s">
        <v>300</v>
      </c>
      <c r="E109" s="221">
        <f>2</f>
        <v>2</v>
      </c>
      <c r="F109" s="119" t="s">
        <v>249</v>
      </c>
      <c r="G109" s="62">
        <f t="shared" si="1"/>
        <v>2</v>
      </c>
    </row>
    <row r="110" spans="1:7" ht="15.75">
      <c r="A110" s="15"/>
      <c r="B110" s="261" t="s">
        <v>302</v>
      </c>
      <c r="C110" s="258" t="s">
        <v>67</v>
      </c>
      <c r="D110" s="259" t="s">
        <v>300</v>
      </c>
      <c r="E110" s="221">
        <v>0</v>
      </c>
      <c r="F110" s="119" t="s">
        <v>249</v>
      </c>
      <c r="G110" s="62">
        <f t="shared" si="1"/>
        <v>0</v>
      </c>
    </row>
    <row r="111" spans="1:7" ht="30">
      <c r="A111" s="15"/>
      <c r="B111" s="262" t="s">
        <v>312</v>
      </c>
      <c r="C111" s="263" t="s">
        <v>67</v>
      </c>
      <c r="D111" s="264" t="s">
        <v>300</v>
      </c>
      <c r="E111" s="224">
        <f>E112+E113</f>
        <v>630</v>
      </c>
      <c r="F111" s="119" t="s">
        <v>249</v>
      </c>
      <c r="G111" s="223">
        <f t="shared" si="1"/>
        <v>630</v>
      </c>
    </row>
    <row r="112" spans="1:7" ht="15.75">
      <c r="A112" s="15"/>
      <c r="B112" s="261" t="s">
        <v>301</v>
      </c>
      <c r="C112" s="258" t="s">
        <v>67</v>
      </c>
      <c r="D112" s="259" t="s">
        <v>300</v>
      </c>
      <c r="E112" s="221">
        <v>0</v>
      </c>
      <c r="F112" s="119" t="s">
        <v>249</v>
      </c>
      <c r="G112" s="62">
        <f t="shared" si="1"/>
        <v>0</v>
      </c>
    </row>
    <row r="113" spans="1:7" ht="15.75">
      <c r="A113" s="15"/>
      <c r="B113" s="261" t="s">
        <v>302</v>
      </c>
      <c r="C113" s="258" t="s">
        <v>67</v>
      </c>
      <c r="D113" s="259" t="s">
        <v>300</v>
      </c>
      <c r="E113" s="221">
        <v>630</v>
      </c>
      <c r="F113" s="119" t="s">
        <v>249</v>
      </c>
      <c r="G113" s="62">
        <f t="shared" si="1"/>
        <v>630</v>
      </c>
    </row>
    <row r="114" spans="1:7" ht="75">
      <c r="A114" s="15"/>
      <c r="B114" s="262" t="s">
        <v>313</v>
      </c>
      <c r="C114" s="263" t="s">
        <v>67</v>
      </c>
      <c r="D114" s="264" t="s">
        <v>300</v>
      </c>
      <c r="E114" s="224">
        <f>E115+E116</f>
        <v>30</v>
      </c>
      <c r="F114" s="119" t="s">
        <v>249</v>
      </c>
      <c r="G114" s="223">
        <f t="shared" si="1"/>
        <v>30</v>
      </c>
    </row>
    <row r="115" spans="1:7" ht="15.75">
      <c r="A115" s="15"/>
      <c r="B115" s="261" t="s">
        <v>304</v>
      </c>
      <c r="C115" s="258" t="s">
        <v>67</v>
      </c>
      <c r="D115" s="259" t="s">
        <v>300</v>
      </c>
      <c r="E115" s="221">
        <v>18</v>
      </c>
      <c r="F115" s="119" t="s">
        <v>249</v>
      </c>
      <c r="G115" s="62">
        <f t="shared" si="1"/>
        <v>18</v>
      </c>
    </row>
    <row r="116" spans="1:7" ht="15.75">
      <c r="A116" s="15"/>
      <c r="B116" s="261" t="s">
        <v>305</v>
      </c>
      <c r="C116" s="258" t="s">
        <v>67</v>
      </c>
      <c r="D116" s="259" t="s">
        <v>300</v>
      </c>
      <c r="E116" s="221">
        <v>12</v>
      </c>
      <c r="F116" s="119" t="s">
        <v>249</v>
      </c>
      <c r="G116" s="62">
        <f t="shared" si="1"/>
        <v>12</v>
      </c>
    </row>
    <row r="117" spans="1:7" ht="105">
      <c r="A117" s="15"/>
      <c r="B117" s="59" t="s">
        <v>314</v>
      </c>
      <c r="C117" s="263" t="s">
        <v>67</v>
      </c>
      <c r="D117" s="264" t="s">
        <v>300</v>
      </c>
      <c r="E117" s="224">
        <f>E118+E119</f>
        <v>30</v>
      </c>
      <c r="F117" s="17" t="s">
        <v>249</v>
      </c>
      <c r="G117" s="223">
        <f t="shared" si="1"/>
        <v>30</v>
      </c>
    </row>
    <row r="118" spans="1:7" ht="15.75">
      <c r="A118" s="15"/>
      <c r="B118" s="261" t="s">
        <v>301</v>
      </c>
      <c r="C118" s="258" t="s">
        <v>67</v>
      </c>
      <c r="D118" s="259" t="s">
        <v>300</v>
      </c>
      <c r="E118" s="221">
        <v>16</v>
      </c>
      <c r="F118" s="17" t="s">
        <v>249</v>
      </c>
      <c r="G118" s="62">
        <f t="shared" si="1"/>
        <v>16</v>
      </c>
    </row>
    <row r="119" spans="1:7" ht="15.75">
      <c r="A119" s="15"/>
      <c r="B119" s="261" t="s">
        <v>302</v>
      </c>
      <c r="C119" s="258" t="s">
        <v>67</v>
      </c>
      <c r="D119" s="259" t="s">
        <v>300</v>
      </c>
      <c r="E119" s="221">
        <v>14</v>
      </c>
      <c r="F119" s="17" t="s">
        <v>249</v>
      </c>
      <c r="G119" s="62">
        <f t="shared" si="1"/>
        <v>14</v>
      </c>
    </row>
    <row r="120" spans="1:7" ht="15.75">
      <c r="A120" s="15">
        <v>3</v>
      </c>
      <c r="B120" s="61" t="s">
        <v>28</v>
      </c>
      <c r="C120" s="15"/>
      <c r="D120" s="15"/>
      <c r="E120" s="119"/>
      <c r="F120" s="119"/>
      <c r="G120" s="119"/>
    </row>
    <row r="121" spans="1:7" ht="90">
      <c r="A121" s="15"/>
      <c r="B121" s="262" t="s">
        <v>315</v>
      </c>
      <c r="C121" s="263" t="s">
        <v>173</v>
      </c>
      <c r="D121" s="264" t="s">
        <v>316</v>
      </c>
      <c r="E121" s="62">
        <f>E71/E84</f>
        <v>884960</v>
      </c>
      <c r="F121" s="62">
        <f>F71/F84</f>
        <v>384970</v>
      </c>
      <c r="G121" s="62">
        <f>E121+F121</f>
        <v>1269930</v>
      </c>
    </row>
    <row r="122" spans="1:7" ht="28.5">
      <c r="A122" s="15"/>
      <c r="B122" s="265" t="s">
        <v>317</v>
      </c>
      <c r="C122" s="263" t="s">
        <v>173</v>
      </c>
      <c r="D122" s="264" t="s">
        <v>316</v>
      </c>
      <c r="E122" s="119" t="s">
        <v>249</v>
      </c>
      <c r="F122" s="119" t="s">
        <v>249</v>
      </c>
      <c r="G122" s="119" t="str">
        <f aca="true" t="shared" si="2" ref="G122:G133">E122</f>
        <v>-</v>
      </c>
    </row>
    <row r="123" spans="1:7" ht="30">
      <c r="A123" s="15"/>
      <c r="B123" s="262" t="s">
        <v>318</v>
      </c>
      <c r="C123" s="263" t="s">
        <v>173</v>
      </c>
      <c r="D123" s="264" t="s">
        <v>316</v>
      </c>
      <c r="E123" s="119">
        <f>E72/E85</f>
        <v>8.526638284327378</v>
      </c>
      <c r="F123" s="119" t="s">
        <v>249</v>
      </c>
      <c r="G123" s="119">
        <f t="shared" si="2"/>
        <v>8.526638284327378</v>
      </c>
    </row>
    <row r="124" spans="1:7" ht="15.75">
      <c r="A124" s="15"/>
      <c r="B124" s="262" t="s">
        <v>319</v>
      </c>
      <c r="C124" s="263" t="s">
        <v>173</v>
      </c>
      <c r="D124" s="264" t="s">
        <v>316</v>
      </c>
      <c r="E124" s="119">
        <f>E73/E88</f>
        <v>55.018450184501845</v>
      </c>
      <c r="F124" s="119" t="s">
        <v>249</v>
      </c>
      <c r="G124" s="119">
        <f t="shared" si="2"/>
        <v>55.018450184501845</v>
      </c>
    </row>
    <row r="125" spans="1:7" ht="30">
      <c r="A125" s="15"/>
      <c r="B125" s="262" t="s">
        <v>320</v>
      </c>
      <c r="C125" s="263" t="s">
        <v>173</v>
      </c>
      <c r="D125" s="264" t="s">
        <v>316</v>
      </c>
      <c r="E125" s="119">
        <f>E74/E93</f>
        <v>2389.380530973451</v>
      </c>
      <c r="F125" s="119" t="s">
        <v>249</v>
      </c>
      <c r="G125" s="119">
        <f t="shared" si="2"/>
        <v>2389.380530973451</v>
      </c>
    </row>
    <row r="126" spans="1:7" ht="30">
      <c r="A126" s="15"/>
      <c r="B126" s="262" t="s">
        <v>321</v>
      </c>
      <c r="C126" s="263" t="s">
        <v>173</v>
      </c>
      <c r="D126" s="264" t="s">
        <v>316</v>
      </c>
      <c r="E126" s="119">
        <f>E75/E96</f>
        <v>43</v>
      </c>
      <c r="F126" s="119" t="s">
        <v>249</v>
      </c>
      <c r="G126" s="119">
        <f t="shared" si="2"/>
        <v>43</v>
      </c>
    </row>
    <row r="127" spans="1:7" ht="60">
      <c r="A127" s="15"/>
      <c r="B127" s="262" t="s">
        <v>322</v>
      </c>
      <c r="C127" s="263" t="s">
        <v>173</v>
      </c>
      <c r="D127" s="264" t="s">
        <v>316</v>
      </c>
      <c r="E127" s="119">
        <f>E76/E99</f>
        <v>359.2760180995475</v>
      </c>
      <c r="F127" s="119" t="s">
        <v>249</v>
      </c>
      <c r="G127" s="119">
        <f t="shared" si="2"/>
        <v>359.2760180995475</v>
      </c>
    </row>
    <row r="128" spans="1:7" ht="45">
      <c r="A128" s="15"/>
      <c r="B128" s="262" t="s">
        <v>323</v>
      </c>
      <c r="C128" s="263" t="s">
        <v>173</v>
      </c>
      <c r="D128" s="264" t="s">
        <v>316</v>
      </c>
      <c r="E128" s="119">
        <f>E77/E102</f>
        <v>910.4478260869565</v>
      </c>
      <c r="F128" s="119">
        <f>F77/F102</f>
        <v>64943.6</v>
      </c>
      <c r="G128" s="266">
        <f>E128+F128</f>
        <v>65854.04782608696</v>
      </c>
    </row>
    <row r="129" spans="1:7" ht="15.75">
      <c r="A129" s="15"/>
      <c r="B129" s="262" t="s">
        <v>324</v>
      </c>
      <c r="C129" s="263" t="s">
        <v>173</v>
      </c>
      <c r="D129" s="264" t="s">
        <v>316</v>
      </c>
      <c r="E129" s="119">
        <f>E78/E105</f>
        <v>1200</v>
      </c>
      <c r="F129" s="119" t="s">
        <v>249</v>
      </c>
      <c r="G129" s="119">
        <f t="shared" si="2"/>
        <v>1200</v>
      </c>
    </row>
    <row r="130" spans="1:7" ht="15.75">
      <c r="A130" s="15"/>
      <c r="B130" s="262" t="s">
        <v>325</v>
      </c>
      <c r="C130" s="263" t="s">
        <v>173</v>
      </c>
      <c r="D130" s="264" t="s">
        <v>316</v>
      </c>
      <c r="E130" s="119">
        <f>E79/E108</f>
        <v>23100</v>
      </c>
      <c r="F130" s="119" t="s">
        <v>249</v>
      </c>
      <c r="G130" s="119">
        <f t="shared" si="2"/>
        <v>23100</v>
      </c>
    </row>
    <row r="131" spans="1:7" ht="30">
      <c r="A131" s="15"/>
      <c r="B131" s="262" t="s">
        <v>326</v>
      </c>
      <c r="C131" s="263" t="s">
        <v>173</v>
      </c>
      <c r="D131" s="264" t="s">
        <v>316</v>
      </c>
      <c r="E131" s="119">
        <f>E80/E111</f>
        <v>93.4920634920635</v>
      </c>
      <c r="F131" s="119" t="s">
        <v>249</v>
      </c>
      <c r="G131" s="119">
        <f t="shared" si="2"/>
        <v>93.4920634920635</v>
      </c>
    </row>
    <row r="132" spans="1:7" ht="60">
      <c r="A132" s="15"/>
      <c r="B132" s="262" t="s">
        <v>327</v>
      </c>
      <c r="C132" s="263" t="s">
        <v>173</v>
      </c>
      <c r="D132" s="264" t="s">
        <v>316</v>
      </c>
      <c r="E132" s="119">
        <f>E81/E114</f>
        <v>1290</v>
      </c>
      <c r="F132" s="119" t="s">
        <v>249</v>
      </c>
      <c r="G132" s="119">
        <f t="shared" si="2"/>
        <v>1290</v>
      </c>
    </row>
    <row r="133" spans="1:7" ht="30">
      <c r="A133" s="15"/>
      <c r="B133" s="262" t="s">
        <v>328</v>
      </c>
      <c r="C133" s="263" t="s">
        <v>173</v>
      </c>
      <c r="D133" s="264" t="s">
        <v>316</v>
      </c>
      <c r="E133" s="267">
        <f>E82/E117</f>
        <v>12560</v>
      </c>
      <c r="F133" s="119" t="s">
        <v>249</v>
      </c>
      <c r="G133" s="119">
        <f t="shared" si="2"/>
        <v>12560</v>
      </c>
    </row>
    <row r="134" spans="1:7" ht="15.75">
      <c r="A134" s="15">
        <v>4</v>
      </c>
      <c r="B134" s="61" t="s">
        <v>29</v>
      </c>
      <c r="C134" s="15"/>
      <c r="D134" s="15"/>
      <c r="E134" s="119"/>
      <c r="F134" s="119"/>
      <c r="G134" s="119"/>
    </row>
    <row r="135" spans="1:7" ht="30">
      <c r="A135" s="15"/>
      <c r="B135" s="59" t="s">
        <v>329</v>
      </c>
      <c r="C135" s="268" t="s">
        <v>66</v>
      </c>
      <c r="D135" s="264" t="s">
        <v>316</v>
      </c>
      <c r="E135" s="62">
        <v>53</v>
      </c>
      <c r="F135" s="62">
        <v>100</v>
      </c>
      <c r="G135" s="62">
        <f>E135</f>
        <v>53</v>
      </c>
    </row>
    <row r="136" spans="1:7" ht="30">
      <c r="A136" s="15"/>
      <c r="B136" s="59" t="s">
        <v>330</v>
      </c>
      <c r="C136" s="268" t="s">
        <v>66</v>
      </c>
      <c r="D136" s="264" t="s">
        <v>331</v>
      </c>
      <c r="E136" s="266">
        <v>9.8</v>
      </c>
      <c r="F136" s="266" t="s">
        <v>249</v>
      </c>
      <c r="G136" s="266">
        <f>E136</f>
        <v>9.8</v>
      </c>
    </row>
    <row r="137" spans="1:7" ht="30">
      <c r="A137" s="15"/>
      <c r="B137" s="59" t="s">
        <v>332</v>
      </c>
      <c r="C137" s="268" t="s">
        <v>66</v>
      </c>
      <c r="D137" s="264" t="s">
        <v>331</v>
      </c>
      <c r="E137" s="119">
        <v>68.42</v>
      </c>
      <c r="F137" s="62" t="s">
        <v>249</v>
      </c>
      <c r="G137" s="119">
        <f>E137</f>
        <v>68.42</v>
      </c>
    </row>
    <row r="138" spans="1:7" ht="22.5" customHeight="1">
      <c r="A138" s="15"/>
      <c r="B138" s="269" t="s">
        <v>333</v>
      </c>
      <c r="C138" s="270"/>
      <c r="D138" s="270"/>
      <c r="E138" s="270"/>
      <c r="F138" s="270"/>
      <c r="G138" s="271"/>
    </row>
    <row r="139" spans="1:7" ht="23.25" customHeight="1">
      <c r="A139" s="15">
        <v>1</v>
      </c>
      <c r="B139" s="61" t="s">
        <v>334</v>
      </c>
      <c r="C139" s="15"/>
      <c r="D139" s="15"/>
      <c r="E139" s="252">
        <f>E140+E142+E141+E143</f>
        <v>258048</v>
      </c>
      <c r="F139" s="252">
        <f>F140+F142</f>
        <v>7477700</v>
      </c>
      <c r="G139" s="252">
        <f>G140+G142</f>
        <v>7624200</v>
      </c>
    </row>
    <row r="140" spans="1:7" ht="31.5">
      <c r="A140" s="16"/>
      <c r="B140" s="16" t="s">
        <v>335</v>
      </c>
      <c r="C140" s="15" t="s">
        <v>173</v>
      </c>
      <c r="D140" s="15" t="s">
        <v>174</v>
      </c>
      <c r="E140" s="251">
        <v>0</v>
      </c>
      <c r="F140" s="251">
        <v>7477700</v>
      </c>
      <c r="G140" s="251">
        <f>E140+F140</f>
        <v>7477700</v>
      </c>
    </row>
    <row r="141" spans="1:7" ht="31.5">
      <c r="A141" s="16"/>
      <c r="B141" s="16" t="s">
        <v>336</v>
      </c>
      <c r="C141" s="15" t="s">
        <v>173</v>
      </c>
      <c r="D141" s="15" t="s">
        <v>174</v>
      </c>
      <c r="E141" s="251">
        <f>100000</f>
        <v>100000</v>
      </c>
      <c r="F141" s="251">
        <v>0</v>
      </c>
      <c r="G141" s="251">
        <f>E141+F141</f>
        <v>100000</v>
      </c>
    </row>
    <row r="142" spans="1:7" ht="78.75">
      <c r="A142" s="16"/>
      <c r="B142" s="16" t="s">
        <v>337</v>
      </c>
      <c r="C142" s="15" t="s">
        <v>173</v>
      </c>
      <c r="D142" s="15" t="s">
        <v>174</v>
      </c>
      <c r="E142" s="251">
        <v>146500</v>
      </c>
      <c r="F142" s="251">
        <v>0</v>
      </c>
      <c r="G142" s="251">
        <f>E142+F142</f>
        <v>146500</v>
      </c>
    </row>
    <row r="143" spans="1:7" ht="47.25">
      <c r="A143" s="16"/>
      <c r="B143" s="16" t="s">
        <v>338</v>
      </c>
      <c r="C143" s="15" t="s">
        <v>173</v>
      </c>
      <c r="D143" s="15" t="s">
        <v>174</v>
      </c>
      <c r="E143" s="251">
        <v>11548</v>
      </c>
      <c r="F143" s="251">
        <v>0</v>
      </c>
      <c r="G143" s="251">
        <f>E143+F143</f>
        <v>11548</v>
      </c>
    </row>
    <row r="144" spans="1:7" ht="15.75">
      <c r="A144" s="15">
        <v>2</v>
      </c>
      <c r="B144" s="61" t="s">
        <v>339</v>
      </c>
      <c r="C144" s="64"/>
      <c r="D144" s="64"/>
      <c r="E144" s="251"/>
      <c r="F144" s="251"/>
      <c r="G144" s="272"/>
    </row>
    <row r="145" spans="1:7" ht="47.25">
      <c r="A145" s="16"/>
      <c r="B145" s="273" t="s">
        <v>340</v>
      </c>
      <c r="C145" s="243" t="s">
        <v>180</v>
      </c>
      <c r="D145" s="243" t="s">
        <v>181</v>
      </c>
      <c r="E145" s="256">
        <v>0</v>
      </c>
      <c r="F145" s="256">
        <v>8</v>
      </c>
      <c r="G145" s="256">
        <f>E145+F145</f>
        <v>8</v>
      </c>
    </row>
    <row r="146" spans="1:7" ht="31.5">
      <c r="A146" s="16"/>
      <c r="B146" s="273" t="s">
        <v>341</v>
      </c>
      <c r="C146" s="243" t="s">
        <v>180</v>
      </c>
      <c r="D146" s="243" t="s">
        <v>181</v>
      </c>
      <c r="E146" s="256">
        <v>62</v>
      </c>
      <c r="F146" s="251">
        <v>0</v>
      </c>
      <c r="G146" s="256">
        <v>62</v>
      </c>
    </row>
    <row r="147" spans="1:7" ht="78.75">
      <c r="A147" s="16"/>
      <c r="B147" s="273" t="s">
        <v>342</v>
      </c>
      <c r="C147" s="243" t="s">
        <v>180</v>
      </c>
      <c r="D147" s="243" t="s">
        <v>181</v>
      </c>
      <c r="E147" s="256">
        <v>8</v>
      </c>
      <c r="F147" s="251">
        <v>0</v>
      </c>
      <c r="G147" s="256">
        <f>E147+F147</f>
        <v>8</v>
      </c>
    </row>
    <row r="148" spans="1:7" ht="47.25">
      <c r="A148" s="16"/>
      <c r="B148" s="273" t="s">
        <v>343</v>
      </c>
      <c r="C148" s="243" t="s">
        <v>180</v>
      </c>
      <c r="D148" s="243" t="s">
        <v>181</v>
      </c>
      <c r="E148" s="256">
        <v>1</v>
      </c>
      <c r="F148" s="251">
        <v>0</v>
      </c>
      <c r="G148" s="256">
        <f>E148+F148</f>
        <v>1</v>
      </c>
    </row>
    <row r="149" spans="1:7" ht="15.75">
      <c r="A149" s="15">
        <v>3</v>
      </c>
      <c r="B149" s="61" t="s">
        <v>344</v>
      </c>
      <c r="C149" s="15"/>
      <c r="D149" s="15"/>
      <c r="E149" s="251"/>
      <c r="F149" s="251"/>
      <c r="G149" s="272"/>
    </row>
    <row r="150" spans="1:7" ht="47.25">
      <c r="A150" s="15"/>
      <c r="B150" s="273" t="s">
        <v>345</v>
      </c>
      <c r="C150" s="243" t="s">
        <v>173</v>
      </c>
      <c r="D150" s="243" t="s">
        <v>77</v>
      </c>
      <c r="E150" s="256">
        <v>0</v>
      </c>
      <c r="F150" s="256">
        <f>F140/F145</f>
        <v>934712.5</v>
      </c>
      <c r="G150" s="274">
        <f>E150+F150</f>
        <v>934712.5</v>
      </c>
    </row>
    <row r="151" spans="1:7" ht="31.5">
      <c r="A151" s="15"/>
      <c r="B151" s="275" t="s">
        <v>346</v>
      </c>
      <c r="C151" s="243" t="s">
        <v>173</v>
      </c>
      <c r="D151" s="243" t="s">
        <v>77</v>
      </c>
      <c r="E151" s="256">
        <f>E141/E146</f>
        <v>1612.9032258064517</v>
      </c>
      <c r="F151" s="251">
        <v>0</v>
      </c>
      <c r="G151" s="274">
        <f>E151+F151</f>
        <v>1612.9032258064517</v>
      </c>
    </row>
    <row r="152" spans="1:7" ht="63">
      <c r="A152" s="15"/>
      <c r="B152" s="273" t="s">
        <v>347</v>
      </c>
      <c r="C152" s="243" t="s">
        <v>173</v>
      </c>
      <c r="D152" s="243" t="s">
        <v>77</v>
      </c>
      <c r="E152" s="256">
        <f>E142/E147</f>
        <v>18312.5</v>
      </c>
      <c r="F152" s="251">
        <v>0</v>
      </c>
      <c r="G152" s="274">
        <f>E152+F152</f>
        <v>18312.5</v>
      </c>
    </row>
    <row r="153" spans="1:7" ht="47.25">
      <c r="A153" s="15"/>
      <c r="B153" s="273" t="s">
        <v>348</v>
      </c>
      <c r="C153" s="243" t="s">
        <v>173</v>
      </c>
      <c r="D153" s="243" t="s">
        <v>77</v>
      </c>
      <c r="E153" s="256">
        <f>E143/E148</f>
        <v>11548</v>
      </c>
      <c r="F153" s="251">
        <v>0</v>
      </c>
      <c r="G153" s="274">
        <f>E153+F153</f>
        <v>11548</v>
      </c>
    </row>
    <row r="154" spans="1:7" ht="15.75" hidden="1">
      <c r="A154" s="15"/>
      <c r="B154" s="273"/>
      <c r="C154" s="243"/>
      <c r="D154" s="243"/>
      <c r="E154" s="243"/>
      <c r="F154" s="244"/>
      <c r="G154" s="276"/>
    </row>
    <row r="155" spans="1:7" ht="15.75" customHeight="1">
      <c r="A155" s="15">
        <v>4</v>
      </c>
      <c r="B155" s="61" t="s">
        <v>349</v>
      </c>
      <c r="C155" s="15"/>
      <c r="D155" s="15"/>
      <c r="E155" s="277"/>
      <c r="F155" s="15"/>
      <c r="G155" s="278"/>
    </row>
    <row r="156" spans="1:7" ht="31.5">
      <c r="A156" s="16"/>
      <c r="B156" s="16" t="s">
        <v>187</v>
      </c>
      <c r="C156" s="15" t="s">
        <v>66</v>
      </c>
      <c r="D156" s="15" t="s">
        <v>78</v>
      </c>
      <c r="E156" s="277">
        <v>100</v>
      </c>
      <c r="F156" s="15">
        <v>100</v>
      </c>
      <c r="G156" s="278">
        <f>F156</f>
        <v>100</v>
      </c>
    </row>
    <row r="157" spans="1:7" ht="37.5" customHeight="1">
      <c r="A157" s="65">
        <v>1</v>
      </c>
      <c r="B157" s="279" t="s">
        <v>277</v>
      </c>
      <c r="C157" s="280"/>
      <c r="D157" s="280"/>
      <c r="E157" s="280"/>
      <c r="F157" s="280"/>
      <c r="G157" s="281"/>
    </row>
    <row r="158" spans="1:7" ht="15.75" customHeight="1">
      <c r="A158" s="65"/>
      <c r="B158" s="135" t="s">
        <v>350</v>
      </c>
      <c r="C158" s="65"/>
      <c r="D158" s="65"/>
      <c r="E158" s="282"/>
      <c r="F158" s="224"/>
      <c r="G158" s="283"/>
    </row>
    <row r="159" spans="1:7" ht="15.75" customHeight="1">
      <c r="A159" s="65">
        <v>2</v>
      </c>
      <c r="B159" s="63" t="s">
        <v>351</v>
      </c>
      <c r="C159" s="65" t="s">
        <v>173</v>
      </c>
      <c r="D159" s="65" t="s">
        <v>174</v>
      </c>
      <c r="E159" s="284">
        <f>E51</f>
        <v>36401</v>
      </c>
      <c r="F159" s="285">
        <v>0</v>
      </c>
      <c r="G159" s="286">
        <f>E159+F159</f>
        <v>36401</v>
      </c>
    </row>
    <row r="160" spans="1:7" ht="15.75" customHeight="1">
      <c r="A160" s="65"/>
      <c r="B160" s="135" t="s">
        <v>178</v>
      </c>
      <c r="C160" s="65"/>
      <c r="D160" s="66"/>
      <c r="E160" s="287"/>
      <c r="F160" s="285"/>
      <c r="G160" s="286"/>
    </row>
    <row r="161" spans="1:7" ht="15.75" customHeight="1">
      <c r="A161" s="65">
        <v>3</v>
      </c>
      <c r="B161" s="63" t="s">
        <v>352</v>
      </c>
      <c r="C161" s="65" t="s">
        <v>180</v>
      </c>
      <c r="D161" s="66" t="s">
        <v>181</v>
      </c>
      <c r="E161" s="288">
        <v>11</v>
      </c>
      <c r="F161" s="285">
        <v>0</v>
      </c>
      <c r="G161" s="286">
        <v>11</v>
      </c>
    </row>
    <row r="162" spans="1:7" ht="15.75" customHeight="1">
      <c r="A162" s="65"/>
      <c r="B162" s="135" t="s">
        <v>28</v>
      </c>
      <c r="C162" s="65"/>
      <c r="D162" s="66"/>
      <c r="E162" s="287"/>
      <c r="F162" s="285"/>
      <c r="G162" s="286"/>
    </row>
    <row r="163" spans="1:7" ht="15.75" customHeight="1">
      <c r="A163" s="65">
        <v>4</v>
      </c>
      <c r="B163" s="63" t="s">
        <v>353</v>
      </c>
      <c r="C163" s="65" t="s">
        <v>173</v>
      </c>
      <c r="D163" s="66" t="s">
        <v>77</v>
      </c>
      <c r="E163" s="285">
        <f>E159/E161</f>
        <v>3309.181818181818</v>
      </c>
      <c r="F163" s="285">
        <v>0</v>
      </c>
      <c r="G163" s="286">
        <f>E163+F163</f>
        <v>3309.181818181818</v>
      </c>
    </row>
    <row r="164" spans="1:7" ht="15.75" customHeight="1">
      <c r="A164" s="65"/>
      <c r="B164" s="135" t="s">
        <v>29</v>
      </c>
      <c r="C164" s="65"/>
      <c r="D164" s="66"/>
      <c r="E164" s="289"/>
      <c r="F164" s="66"/>
      <c r="G164" s="290"/>
    </row>
    <row r="165" spans="1:7" ht="15.75" customHeight="1">
      <c r="A165" s="291"/>
      <c r="B165" s="63" t="s">
        <v>187</v>
      </c>
      <c r="C165" s="65" t="s">
        <v>66</v>
      </c>
      <c r="D165" s="66" t="s">
        <v>78</v>
      </c>
      <c r="E165" s="66">
        <v>100</v>
      </c>
      <c r="F165" s="66">
        <v>0</v>
      </c>
      <c r="G165" s="292">
        <f>E165+F165</f>
        <v>100</v>
      </c>
    </row>
    <row r="166" spans="1:7" ht="28.5" customHeight="1">
      <c r="A166" s="65">
        <v>1</v>
      </c>
      <c r="B166" s="279" t="str">
        <f>B42</f>
        <v>Завдання 4. Забезпечення противоепідемічних заходів</v>
      </c>
      <c r="C166" s="280"/>
      <c r="D166" s="280"/>
      <c r="E166" s="280"/>
      <c r="F166" s="280"/>
      <c r="G166" s="281"/>
    </row>
    <row r="167" spans="1:7" ht="18.75" customHeight="1">
      <c r="A167" s="65"/>
      <c r="B167" s="135" t="s">
        <v>354</v>
      </c>
      <c r="C167" s="65"/>
      <c r="D167" s="65"/>
      <c r="E167" s="293">
        <f>SUM(E168:E170)</f>
        <v>1194018.2</v>
      </c>
      <c r="F167" s="293">
        <f>SUM(F168:F170)</f>
        <v>0</v>
      </c>
      <c r="G167" s="293">
        <f>SUM(G168:G170)</f>
        <v>1194018.2</v>
      </c>
    </row>
    <row r="168" spans="1:7" ht="31.5">
      <c r="A168" s="65">
        <v>2</v>
      </c>
      <c r="B168" s="63" t="s">
        <v>355</v>
      </c>
      <c r="C168" s="65" t="s">
        <v>173</v>
      </c>
      <c r="D168" s="65" t="s">
        <v>174</v>
      </c>
      <c r="E168" s="294">
        <f>350000+600000+44746.2</f>
        <v>994746.2</v>
      </c>
      <c r="F168" s="295">
        <v>0</v>
      </c>
      <c r="G168" s="296">
        <f>E168+F168</f>
        <v>994746.2</v>
      </c>
    </row>
    <row r="169" spans="1:7" ht="31.5">
      <c r="A169" s="65"/>
      <c r="B169" s="63" t="s">
        <v>356</v>
      </c>
      <c r="C169" s="65" t="s">
        <v>173</v>
      </c>
      <c r="D169" s="65" t="s">
        <v>174</v>
      </c>
      <c r="E169" s="294">
        <f>72000*2</f>
        <v>144000</v>
      </c>
      <c r="F169" s="295">
        <v>0</v>
      </c>
      <c r="G169" s="296">
        <f>E169+F169</f>
        <v>144000</v>
      </c>
    </row>
    <row r="170" spans="1:7" ht="31.5">
      <c r="A170" s="65"/>
      <c r="B170" s="63" t="s">
        <v>357</v>
      </c>
      <c r="C170" s="65" t="s">
        <v>173</v>
      </c>
      <c r="D170" s="65" t="s">
        <v>174</v>
      </c>
      <c r="E170" s="294">
        <f>37072+18200</f>
        <v>55272</v>
      </c>
      <c r="F170" s="295"/>
      <c r="G170" s="296">
        <f>E170+F170</f>
        <v>55272</v>
      </c>
    </row>
    <row r="171" spans="1:7" ht="15.75">
      <c r="A171" s="65"/>
      <c r="B171" s="135" t="s">
        <v>178</v>
      </c>
      <c r="C171" s="65"/>
      <c r="D171" s="66"/>
      <c r="E171" s="297"/>
      <c r="F171" s="285"/>
      <c r="G171" s="298"/>
    </row>
    <row r="172" spans="1:7" ht="15.75">
      <c r="A172" s="65">
        <v>3</v>
      </c>
      <c r="B172" s="63" t="s">
        <v>358</v>
      </c>
      <c r="C172" s="65" t="s">
        <v>180</v>
      </c>
      <c r="D172" s="66" t="s">
        <v>181</v>
      </c>
      <c r="E172" s="299">
        <f>700+1200</f>
        <v>1900</v>
      </c>
      <c r="F172" s="286">
        <v>0</v>
      </c>
      <c r="G172" s="296">
        <f aca="true" t="shared" si="3" ref="G172:G180">E172+F172</f>
        <v>1900</v>
      </c>
    </row>
    <row r="173" spans="1:7" ht="15.75">
      <c r="A173" s="65"/>
      <c r="B173" s="63" t="s">
        <v>359</v>
      </c>
      <c r="C173" s="65" t="s">
        <v>180</v>
      </c>
      <c r="D173" s="66" t="s">
        <v>181</v>
      </c>
      <c r="E173" s="299">
        <v>600</v>
      </c>
      <c r="F173" s="286">
        <v>0</v>
      </c>
      <c r="G173" s="296">
        <f t="shared" si="3"/>
        <v>600</v>
      </c>
    </row>
    <row r="174" spans="1:7" ht="15.75">
      <c r="A174" s="65"/>
      <c r="B174" s="63" t="s">
        <v>360</v>
      </c>
      <c r="C174" s="65"/>
      <c r="D174" s="66" t="s">
        <v>181</v>
      </c>
      <c r="E174" s="299">
        <f>1400+700</f>
        <v>2100</v>
      </c>
      <c r="F174" s="286"/>
      <c r="G174" s="296">
        <f t="shared" si="3"/>
        <v>2100</v>
      </c>
    </row>
    <row r="175" spans="1:7" ht="15.75">
      <c r="A175" s="65"/>
      <c r="B175" s="135" t="s">
        <v>28</v>
      </c>
      <c r="C175" s="65"/>
      <c r="D175" s="66"/>
      <c r="E175" s="299"/>
      <c r="F175" s="286"/>
      <c r="G175" s="298">
        <f t="shared" si="3"/>
        <v>0</v>
      </c>
    </row>
    <row r="176" spans="1:7" ht="31.5">
      <c r="A176" s="65"/>
      <c r="B176" s="63" t="s">
        <v>361</v>
      </c>
      <c r="C176" s="65" t="s">
        <v>173</v>
      </c>
      <c r="D176" s="66" t="s">
        <v>77</v>
      </c>
      <c r="E176" s="300">
        <f>E168/E172</f>
        <v>523.5506315789473</v>
      </c>
      <c r="F176" s="286">
        <v>0</v>
      </c>
      <c r="G176" s="298">
        <f t="shared" si="3"/>
        <v>523.5506315789473</v>
      </c>
    </row>
    <row r="177" spans="1:7" ht="31.5">
      <c r="A177" s="65">
        <v>4</v>
      </c>
      <c r="B177" s="63" t="s">
        <v>362</v>
      </c>
      <c r="C177" s="65" t="s">
        <v>173</v>
      </c>
      <c r="D177" s="66" t="s">
        <v>77</v>
      </c>
      <c r="E177" s="301">
        <f>E169/E173</f>
        <v>240</v>
      </c>
      <c r="F177" s="286">
        <v>0</v>
      </c>
      <c r="G177" s="298">
        <f t="shared" si="3"/>
        <v>240</v>
      </c>
    </row>
    <row r="178" spans="1:7" ht="15.75">
      <c r="A178" s="65"/>
      <c r="B178" s="63" t="s">
        <v>363</v>
      </c>
      <c r="C178" s="65"/>
      <c r="D178" s="66" t="s">
        <v>77</v>
      </c>
      <c r="E178" s="301">
        <f>E170/E174</f>
        <v>26.32</v>
      </c>
      <c r="F178" s="286"/>
      <c r="G178" s="298">
        <f t="shared" si="3"/>
        <v>26.32</v>
      </c>
    </row>
    <row r="179" spans="1:7" ht="15.75">
      <c r="A179" s="65"/>
      <c r="B179" s="135" t="s">
        <v>29</v>
      </c>
      <c r="C179" s="65"/>
      <c r="D179" s="66"/>
      <c r="E179" s="289"/>
      <c r="F179" s="66"/>
      <c r="G179" s="298">
        <f t="shared" si="3"/>
        <v>0</v>
      </c>
    </row>
    <row r="180" spans="1:7" ht="31.5">
      <c r="A180" s="291"/>
      <c r="B180" s="63" t="s">
        <v>187</v>
      </c>
      <c r="C180" s="65" t="s">
        <v>66</v>
      </c>
      <c r="D180" s="66" t="s">
        <v>78</v>
      </c>
      <c r="E180" s="66">
        <v>100</v>
      </c>
      <c r="F180" s="66">
        <v>0</v>
      </c>
      <c r="G180" s="298">
        <f t="shared" si="3"/>
        <v>100</v>
      </c>
    </row>
    <row r="181" spans="1:7" ht="15.75">
      <c r="A181" s="68"/>
      <c r="B181" s="302"/>
      <c r="C181" s="291"/>
      <c r="D181" s="291"/>
      <c r="E181" s="291"/>
      <c r="F181" s="291"/>
      <c r="G181" s="291"/>
    </row>
    <row r="182" ht="15.75">
      <c r="A182" s="68" t="s">
        <v>72</v>
      </c>
    </row>
    <row r="183" spans="1:7" ht="15.75">
      <c r="A183" s="71"/>
      <c r="B183" s="68"/>
      <c r="C183" s="68"/>
      <c r="D183" s="69"/>
      <c r="E183" s="70"/>
      <c r="F183" s="170" t="s">
        <v>73</v>
      </c>
      <c r="G183" s="170"/>
    </row>
    <row r="184" spans="1:7" ht="15.75">
      <c r="A184" s="132"/>
      <c r="B184" s="71"/>
      <c r="C184" s="71"/>
      <c r="D184" s="72" t="s">
        <v>30</v>
      </c>
      <c r="E184" s="73"/>
      <c r="F184" s="171" t="s">
        <v>188</v>
      </c>
      <c r="G184" s="172"/>
    </row>
    <row r="185" spans="1:7" ht="15.75" customHeight="1">
      <c r="A185" s="173" t="s">
        <v>31</v>
      </c>
      <c r="B185" s="173"/>
      <c r="C185" s="71"/>
      <c r="D185" s="104"/>
      <c r="E185" s="71"/>
      <c r="F185" s="71"/>
      <c r="G185" s="71"/>
    </row>
    <row r="186" spans="1:7" ht="15.75" customHeight="1">
      <c r="A186" s="68" t="s">
        <v>189</v>
      </c>
      <c r="B186" s="133"/>
      <c r="C186" s="71"/>
      <c r="E186" s="71"/>
      <c r="F186" s="71"/>
      <c r="G186" s="71"/>
    </row>
    <row r="187" spans="1:7" ht="15.75">
      <c r="A187" s="68" t="s">
        <v>190</v>
      </c>
      <c r="B187" s="68"/>
      <c r="C187" s="68"/>
      <c r="D187" s="69"/>
      <c r="E187" s="70"/>
      <c r="F187" s="170" t="s">
        <v>75</v>
      </c>
      <c r="G187" s="170"/>
    </row>
    <row r="188" spans="1:7" ht="15.75">
      <c r="A188" s="68"/>
      <c r="B188" s="71"/>
      <c r="C188" s="71"/>
      <c r="D188" s="72" t="s">
        <v>30</v>
      </c>
      <c r="E188" s="72"/>
      <c r="F188" s="175" t="s">
        <v>188</v>
      </c>
      <c r="G188" s="176"/>
    </row>
    <row r="189" spans="1:7" ht="15.75">
      <c r="A189" s="102"/>
      <c r="B189" s="71"/>
      <c r="C189" s="71"/>
      <c r="D189" s="72"/>
      <c r="E189" s="72"/>
      <c r="F189" s="75"/>
      <c r="G189" s="134"/>
    </row>
    <row r="190" spans="2:7" ht="15.75">
      <c r="B190" s="303" t="s">
        <v>364</v>
      </c>
      <c r="C190" s="104"/>
      <c r="F190" s="163"/>
      <c r="G190" s="163"/>
    </row>
    <row r="191" ht="15">
      <c r="B191" s="117" t="s">
        <v>76</v>
      </c>
    </row>
    <row r="192" ht="15">
      <c r="B192" s="118" t="s">
        <v>192</v>
      </c>
    </row>
  </sheetData>
  <sheetProtection/>
  <mergeCells count="50">
    <mergeCell ref="F188:G188"/>
    <mergeCell ref="F190:G190"/>
    <mergeCell ref="B157:G157"/>
    <mergeCell ref="B166:G166"/>
    <mergeCell ref="F183:G183"/>
    <mergeCell ref="F184:G184"/>
    <mergeCell ref="A185:B185"/>
    <mergeCell ref="F187:G187"/>
    <mergeCell ref="A53:B53"/>
    <mergeCell ref="A56:A57"/>
    <mergeCell ref="B56:G56"/>
    <mergeCell ref="B65:G65"/>
    <mergeCell ref="B69:G69"/>
    <mergeCell ref="B138:G138"/>
    <mergeCell ref="B39:G39"/>
    <mergeCell ref="B40:G40"/>
    <mergeCell ref="B41:G41"/>
    <mergeCell ref="B42:G42"/>
    <mergeCell ref="A44:A45"/>
    <mergeCell ref="B44:G44"/>
    <mergeCell ref="B31:G31"/>
    <mergeCell ref="B32:G32"/>
    <mergeCell ref="B33:G33"/>
    <mergeCell ref="B35:G35"/>
    <mergeCell ref="B36:D36"/>
    <mergeCell ref="B38:G38"/>
    <mergeCell ref="B24:G24"/>
    <mergeCell ref="B25:G25"/>
    <mergeCell ref="B26:G26"/>
    <mergeCell ref="B27:G27"/>
    <mergeCell ref="B29:G29"/>
    <mergeCell ref="B30:G30"/>
    <mergeCell ref="E17:F17"/>
    <mergeCell ref="B19:G19"/>
    <mergeCell ref="B20:G20"/>
    <mergeCell ref="B21:G21"/>
    <mergeCell ref="B22:G22"/>
    <mergeCell ref="B23:G23"/>
    <mergeCell ref="A10:G10"/>
    <mergeCell ref="D12:F12"/>
    <mergeCell ref="D13:E13"/>
    <mergeCell ref="D14:F14"/>
    <mergeCell ref="D15:E15"/>
    <mergeCell ref="E16:F16"/>
    <mergeCell ref="E1:G1"/>
    <mergeCell ref="E4:G4"/>
    <mergeCell ref="E5:G5"/>
    <mergeCell ref="E6:G6"/>
    <mergeCell ref="E7:G7"/>
    <mergeCell ref="A9:G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user24</cp:lastModifiedBy>
  <cp:lastPrinted>2020-03-30T12:37:38Z</cp:lastPrinted>
  <dcterms:created xsi:type="dcterms:W3CDTF">2018-12-28T08:43:53Z</dcterms:created>
  <dcterms:modified xsi:type="dcterms:W3CDTF">2020-03-31T08:34:43Z</dcterms:modified>
  <cp:category/>
  <cp:version/>
  <cp:contentType/>
  <cp:contentStatus/>
</cp:coreProperties>
</file>