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7392"/>
  </bookViews>
  <sheets>
    <sheet name="форма 1" sheetId="1" r:id="rId1"/>
    <sheet name="0610160" sheetId="7" r:id="rId2"/>
    <sheet name="0611010" sheetId="17" r:id="rId3"/>
    <sheet name="0611021" sheetId="25" r:id="rId4"/>
    <sheet name="0611031" sheetId="35" r:id="rId5"/>
    <sheet name="0611061" sheetId="37" r:id="rId6"/>
    <sheet name="0611070" sheetId="3" r:id="rId7"/>
    <sheet name="0611120" sheetId="8" r:id="rId8"/>
    <sheet name="0611160" sheetId="16" r:id="rId9"/>
    <sheet name="0611141" sheetId="5" r:id="rId10"/>
    <sheet name="0611142" sheetId="27" r:id="rId11"/>
    <sheet name="0611151" sheetId="28" r:id="rId12"/>
    <sheet name="0611152" sheetId="38" r:id="rId13"/>
    <sheet name="0611210" sheetId="42" r:id="rId14"/>
    <sheet name="0611200" sheetId="43" r:id="rId15"/>
    <sheet name="0613033" sheetId="12" r:id="rId16"/>
    <sheet name="0613133" sheetId="10" r:id="rId17"/>
    <sheet name="0615011" sheetId="9" r:id="rId18"/>
    <sheet name="0615012" sheetId="29" r:id="rId19"/>
    <sheet name="0615031" sheetId="30" r:id="rId20"/>
    <sheet name="0615061" sheetId="34" r:id="rId21"/>
    <sheet name="0618110" sheetId="15" r:id="rId22"/>
    <sheet name="0617366" sheetId="33" r:id="rId23"/>
  </sheets>
  <externalReferences>
    <externalReference r:id="rId24"/>
  </externalReferences>
  <definedNames>
    <definedName name="_xlnm.Print_Area" localSheetId="2">'0611010'!$A$1:$M$73</definedName>
    <definedName name="_xlnm.Print_Area" localSheetId="3">'0611021'!$A$1:$N$91</definedName>
    <definedName name="_xlnm.Print_Area" localSheetId="4">'0611031'!$A$1:$N$58</definedName>
    <definedName name="_xlnm.Print_Area" localSheetId="5">'0611061'!$A$1:$N$39</definedName>
    <definedName name="_xlnm.Print_Area" localSheetId="6">'0611070'!$A$1:$M$72</definedName>
    <definedName name="_xlnm.Print_Area" localSheetId="9">'0611141'!$A$1:$M$61</definedName>
    <definedName name="_xlnm.Print_Area" localSheetId="10">'0611142'!$A$1:$U$37</definedName>
    <definedName name="_xlnm.Print_Area" localSheetId="11">'0611151'!$A$1:$N$33</definedName>
    <definedName name="_xlnm.Print_Area" localSheetId="12">'0611152'!$A$1:$M$38</definedName>
    <definedName name="_xlnm.Print_Area" localSheetId="8">'0611160'!$A$1:$M$34</definedName>
    <definedName name="_xlnm.Print_Area" localSheetId="14">'0611200'!$A$1:$N$43</definedName>
    <definedName name="_xlnm.Print_Area" localSheetId="16">'0613133'!$A$1:$M$59</definedName>
    <definedName name="_xlnm.Print_Area" localSheetId="0">'форма 1'!$A$1:$AL$474</definedName>
  </definedNames>
  <calcPr calcId="145621"/>
</workbook>
</file>

<file path=xl/calcChain.xml><?xml version="1.0" encoding="utf-8"?>
<calcChain xmlns="http://schemas.openxmlformats.org/spreadsheetml/2006/main">
  <c r="I31" i="1" l="1"/>
  <c r="J31" i="1"/>
  <c r="K31" i="1"/>
  <c r="H31" i="1"/>
  <c r="I30" i="1"/>
  <c r="J30" i="1"/>
  <c r="K30" i="1"/>
  <c r="H30" i="1"/>
  <c r="J180" i="1"/>
  <c r="K105" i="1"/>
  <c r="J105" i="1"/>
  <c r="K76" i="1"/>
  <c r="J76" i="1"/>
  <c r="I35" i="1" l="1"/>
  <c r="H35" i="1"/>
  <c r="H266" i="1"/>
  <c r="M275" i="1"/>
  <c r="K275" i="1"/>
  <c r="J275" i="1"/>
  <c r="L275" i="1" s="1"/>
  <c r="K274" i="1"/>
  <c r="K266" i="1" s="1"/>
  <c r="I274" i="1"/>
  <c r="H274" i="1"/>
  <c r="I27" i="1"/>
  <c r="H27" i="1"/>
  <c r="M269" i="1"/>
  <c r="L269" i="1"/>
  <c r="I283" i="1"/>
  <c r="H283" i="1"/>
  <c r="I246" i="1"/>
  <c r="J246" i="1"/>
  <c r="K246" i="1"/>
  <c r="I29" i="1"/>
  <c r="J29" i="1"/>
  <c r="K29" i="1"/>
  <c r="H29" i="1"/>
  <c r="H246" i="1"/>
  <c r="M253" i="1"/>
  <c r="L253" i="1"/>
  <c r="M252" i="1"/>
  <c r="L252" i="1"/>
  <c r="M251" i="1"/>
  <c r="L251" i="1"/>
  <c r="I250" i="1"/>
  <c r="M250" i="1" s="1"/>
  <c r="H250" i="1"/>
  <c r="L250" i="1" s="1"/>
  <c r="J243" i="1"/>
  <c r="J242" i="1" s="1"/>
  <c r="K243" i="1"/>
  <c r="K242" i="1" s="1"/>
  <c r="K241" i="1" s="1"/>
  <c r="I243" i="1"/>
  <c r="H243" i="1"/>
  <c r="H159" i="1"/>
  <c r="M168" i="1"/>
  <c r="L168" i="1"/>
  <c r="I167" i="1"/>
  <c r="M167" i="1" s="1"/>
  <c r="H167" i="1"/>
  <c r="L167" i="1" s="1"/>
  <c r="I38" i="1"/>
  <c r="J38" i="1"/>
  <c r="K38" i="1"/>
  <c r="H38" i="1"/>
  <c r="M191" i="1"/>
  <c r="L191" i="1"/>
  <c r="G29" i="33"/>
  <c r="J29" i="33"/>
  <c r="K29" i="33"/>
  <c r="L29" i="33"/>
  <c r="L26" i="33"/>
  <c r="K26" i="33"/>
  <c r="M26" i="33" s="1"/>
  <c r="J26" i="33"/>
  <c r="G26" i="33"/>
  <c r="L25" i="33"/>
  <c r="K25" i="33"/>
  <c r="M25" i="33" s="1"/>
  <c r="J25" i="33"/>
  <c r="G25" i="33"/>
  <c r="L23" i="33"/>
  <c r="K23" i="33"/>
  <c r="M23" i="33" s="1"/>
  <c r="J23" i="33"/>
  <c r="G23" i="33"/>
  <c r="J20" i="33"/>
  <c r="K20" i="33"/>
  <c r="L20" i="33"/>
  <c r="G20" i="33"/>
  <c r="L33" i="34"/>
  <c r="K33" i="34"/>
  <c r="M33" i="34" s="1"/>
  <c r="J33" i="34"/>
  <c r="G33" i="34"/>
  <c r="M274" i="1" l="1"/>
  <c r="J274" i="1"/>
  <c r="J266" i="1" s="1"/>
  <c r="J241" i="1"/>
  <c r="M29" i="33"/>
  <c r="M20" i="33"/>
  <c r="L274" i="1" l="1"/>
  <c r="G25" i="9"/>
  <c r="G49" i="10"/>
  <c r="J49" i="10"/>
  <c r="K49" i="10"/>
  <c r="L49" i="10"/>
  <c r="M49" i="10"/>
  <c r="J46" i="10"/>
  <c r="L46" i="10"/>
  <c r="M46" i="10" s="1"/>
  <c r="K46" i="10"/>
  <c r="G46" i="10"/>
  <c r="J45" i="10"/>
  <c r="L45" i="10"/>
  <c r="M45" i="10"/>
  <c r="K45" i="10"/>
  <c r="G45" i="10"/>
  <c r="J44" i="10"/>
  <c r="L44" i="10"/>
  <c r="M44" i="10"/>
  <c r="K44" i="10"/>
  <c r="G44" i="10"/>
  <c r="J40" i="10"/>
  <c r="L40" i="10"/>
  <c r="M40" i="10"/>
  <c r="K40" i="10"/>
  <c r="G40" i="10"/>
  <c r="J39" i="10"/>
  <c r="L39" i="10"/>
  <c r="M39" i="10" s="1"/>
  <c r="K39" i="10"/>
  <c r="G39" i="10"/>
  <c r="J38" i="10"/>
  <c r="L38" i="10"/>
  <c r="M38" i="10"/>
  <c r="K38" i="10"/>
  <c r="G38" i="10"/>
  <c r="J37" i="10"/>
  <c r="L37" i="10"/>
  <c r="M37" i="10"/>
  <c r="K37" i="10"/>
  <c r="G37" i="10"/>
  <c r="J36" i="10"/>
  <c r="L36" i="10"/>
  <c r="M36" i="10"/>
  <c r="K36" i="10"/>
  <c r="G36" i="10"/>
  <c r="J35" i="10"/>
  <c r="L35" i="10"/>
  <c r="M35" i="10"/>
  <c r="K35" i="10"/>
  <c r="J34" i="10"/>
  <c r="L34" i="10"/>
  <c r="M34" i="10"/>
  <c r="K34" i="10"/>
  <c r="G35" i="10"/>
  <c r="G34" i="10"/>
  <c r="J25" i="10"/>
  <c r="L25" i="10"/>
  <c r="M25" i="10"/>
  <c r="K25" i="10"/>
  <c r="G25" i="10"/>
  <c r="J24" i="10"/>
  <c r="L24" i="10"/>
  <c r="M24" i="10"/>
  <c r="K24" i="10"/>
  <c r="G24" i="10"/>
  <c r="J23" i="10"/>
  <c r="K23" i="10"/>
  <c r="M23" i="10" s="1"/>
  <c r="L23" i="10"/>
  <c r="G23" i="10"/>
  <c r="J22" i="10"/>
  <c r="K22" i="10"/>
  <c r="M22" i="10" s="1"/>
  <c r="L22" i="10"/>
  <c r="G22" i="10"/>
  <c r="G20" i="10"/>
  <c r="J31" i="12"/>
  <c r="L31" i="12"/>
  <c r="M31" i="12"/>
  <c r="K31" i="12"/>
  <c r="G31" i="12"/>
  <c r="J30" i="12"/>
  <c r="L30" i="12"/>
  <c r="M30" i="12"/>
  <c r="K30" i="12"/>
  <c r="G30" i="12"/>
  <c r="J28" i="12"/>
  <c r="G28" i="12"/>
  <c r="J21" i="12"/>
  <c r="K21" i="12"/>
  <c r="M21" i="12" s="1"/>
  <c r="L21" i="12"/>
  <c r="J22" i="12"/>
  <c r="K22" i="12"/>
  <c r="M22" i="12" s="1"/>
  <c r="L22" i="12"/>
  <c r="G21" i="12"/>
  <c r="G22" i="12"/>
  <c r="M31" i="42"/>
  <c r="K31" i="42"/>
  <c r="G31" i="42"/>
  <c r="J31" i="42"/>
  <c r="L31" i="42"/>
  <c r="G30" i="42"/>
  <c r="J30" i="42"/>
  <c r="L30" i="42"/>
  <c r="M30" i="42"/>
  <c r="K30" i="42"/>
  <c r="L33" i="42"/>
  <c r="K33" i="42"/>
  <c r="J33" i="42"/>
  <c r="G33" i="42"/>
  <c r="L29" i="42"/>
  <c r="K29" i="42"/>
  <c r="M29" i="42" s="1"/>
  <c r="J29" i="42"/>
  <c r="G29" i="42"/>
  <c r="L28" i="42"/>
  <c r="K28" i="42"/>
  <c r="M28" i="42" s="1"/>
  <c r="J28" i="42"/>
  <c r="G28" i="42"/>
  <c r="L26" i="42"/>
  <c r="K26" i="42"/>
  <c r="J26" i="42"/>
  <c r="G26" i="42"/>
  <c r="L25" i="42"/>
  <c r="K25" i="42"/>
  <c r="J25" i="42"/>
  <c r="G25" i="42"/>
  <c r="L23" i="42"/>
  <c r="K23" i="42"/>
  <c r="J23" i="42"/>
  <c r="G23" i="42"/>
  <c r="L22" i="42"/>
  <c r="K22" i="42"/>
  <c r="J22" i="42"/>
  <c r="G22" i="42"/>
  <c r="L21" i="42"/>
  <c r="K21" i="42"/>
  <c r="J21" i="42"/>
  <c r="G21" i="42"/>
  <c r="L20" i="42"/>
  <c r="K20" i="42"/>
  <c r="J20" i="42"/>
  <c r="G20" i="42"/>
  <c r="L19" i="42"/>
  <c r="K19" i="42"/>
  <c r="J19" i="42"/>
  <c r="G19" i="42"/>
  <c r="J26" i="43"/>
  <c r="L26" i="43"/>
  <c r="K26" i="43"/>
  <c r="G26" i="43"/>
  <c r="G32" i="38"/>
  <c r="J32" i="38"/>
  <c r="K32" i="38"/>
  <c r="M32" i="38" s="1"/>
  <c r="L32" i="38"/>
  <c r="G33" i="38"/>
  <c r="J33" i="38"/>
  <c r="K33" i="38"/>
  <c r="L33" i="38"/>
  <c r="G35" i="38"/>
  <c r="J35" i="38"/>
  <c r="K35" i="38"/>
  <c r="M35" i="38" s="1"/>
  <c r="L35" i="38"/>
  <c r="G28" i="38"/>
  <c r="J28" i="38"/>
  <c r="L28" i="38"/>
  <c r="M28" i="38"/>
  <c r="K28" i="38"/>
  <c r="J27" i="38"/>
  <c r="L27" i="38"/>
  <c r="M27" i="38"/>
  <c r="K27" i="38"/>
  <c r="G27" i="38"/>
  <c r="L26" i="38"/>
  <c r="K26" i="38"/>
  <c r="M26" i="38" s="1"/>
  <c r="J26" i="38"/>
  <c r="G26" i="38"/>
  <c r="L24" i="38"/>
  <c r="K24" i="38"/>
  <c r="J24" i="38"/>
  <c r="G24" i="38"/>
  <c r="L23" i="38"/>
  <c r="K23" i="38"/>
  <c r="J23" i="38"/>
  <c r="G23" i="38"/>
  <c r="L22" i="38"/>
  <c r="K22" i="38"/>
  <c r="J22" i="38"/>
  <c r="G22" i="38"/>
  <c r="J58" i="5"/>
  <c r="L58" i="5"/>
  <c r="K58" i="5"/>
  <c r="G58" i="5"/>
  <c r="J57" i="5"/>
  <c r="L57" i="5"/>
  <c r="M57" i="5" s="1"/>
  <c r="K57" i="5"/>
  <c r="G57" i="5"/>
  <c r="J56" i="5"/>
  <c r="L56" i="5"/>
  <c r="K56" i="5"/>
  <c r="M56" i="5" s="1"/>
  <c r="G56" i="5"/>
  <c r="L55" i="5"/>
  <c r="K55" i="5"/>
  <c r="J55" i="5"/>
  <c r="G55" i="5"/>
  <c r="J53" i="5"/>
  <c r="L53" i="5"/>
  <c r="K53" i="5"/>
  <c r="G53" i="5"/>
  <c r="J52" i="5"/>
  <c r="L52" i="5"/>
  <c r="M52" i="5"/>
  <c r="K52" i="5"/>
  <c r="G52" i="5"/>
  <c r="J51" i="5"/>
  <c r="L51" i="5"/>
  <c r="K51" i="5"/>
  <c r="M51" i="5" s="1"/>
  <c r="G51" i="5"/>
  <c r="J50" i="5"/>
  <c r="L50" i="5"/>
  <c r="K50" i="5"/>
  <c r="G50" i="5"/>
  <c r="J49" i="5"/>
  <c r="L49" i="5"/>
  <c r="M49" i="5"/>
  <c r="K49" i="5"/>
  <c r="G49" i="5"/>
  <c r="J46" i="5"/>
  <c r="L46" i="5"/>
  <c r="K46" i="5"/>
  <c r="M46" i="5" s="1"/>
  <c r="G46" i="5"/>
  <c r="J45" i="5"/>
  <c r="L45" i="5"/>
  <c r="M45" i="5"/>
  <c r="K45" i="5"/>
  <c r="G45" i="5"/>
  <c r="J44" i="5"/>
  <c r="L44" i="5"/>
  <c r="K44" i="5"/>
  <c r="M44" i="5" s="1"/>
  <c r="G44" i="5"/>
  <c r="J43" i="5"/>
  <c r="L43" i="5"/>
  <c r="M43" i="5"/>
  <c r="K43" i="5"/>
  <c r="G43" i="5"/>
  <c r="J42" i="5"/>
  <c r="K42" i="5"/>
  <c r="M42" i="5" s="1"/>
  <c r="L42" i="5"/>
  <c r="G42" i="5"/>
  <c r="G36" i="5"/>
  <c r="G35" i="5"/>
  <c r="G34" i="5"/>
  <c r="J33" i="5"/>
  <c r="K33" i="5"/>
  <c r="L33" i="5"/>
  <c r="J34" i="5"/>
  <c r="K34" i="5"/>
  <c r="L34" i="5"/>
  <c r="J35" i="5"/>
  <c r="K35" i="5"/>
  <c r="L35" i="5"/>
  <c r="J36" i="5"/>
  <c r="K36" i="5"/>
  <c r="L36" i="5"/>
  <c r="G33" i="5"/>
  <c r="I32" i="5"/>
  <c r="H32" i="5"/>
  <c r="F32" i="5"/>
  <c r="E32" i="5"/>
  <c r="G31" i="5"/>
  <c r="J31" i="5"/>
  <c r="K19" i="5"/>
  <c r="G19" i="5"/>
  <c r="J19" i="5"/>
  <c r="M33" i="42" l="1"/>
  <c r="M25" i="42"/>
  <c r="M23" i="42"/>
  <c r="M22" i="42"/>
  <c r="M26" i="42"/>
  <c r="M20" i="42"/>
  <c r="M21" i="42"/>
  <c r="M19" i="42"/>
  <c r="M26" i="43"/>
  <c r="M22" i="38"/>
  <c r="M23" i="38"/>
  <c r="M24" i="38"/>
  <c r="M33" i="38"/>
  <c r="M53" i="5"/>
  <c r="M55" i="5"/>
  <c r="M58" i="5"/>
  <c r="M50" i="5"/>
  <c r="M33" i="5"/>
  <c r="M36" i="5"/>
  <c r="M35" i="5"/>
  <c r="M34" i="5"/>
  <c r="K32" i="8"/>
  <c r="M32" i="8" s="1"/>
  <c r="G32" i="8"/>
  <c r="J32" i="8"/>
  <c r="L32" i="8"/>
  <c r="J31" i="8"/>
  <c r="L31" i="8"/>
  <c r="K31" i="8"/>
  <c r="M31" i="8" s="1"/>
  <c r="G31" i="8"/>
  <c r="J28" i="8"/>
  <c r="L28" i="8"/>
  <c r="K28" i="8"/>
  <c r="G28" i="8"/>
  <c r="J27" i="8"/>
  <c r="L27" i="8"/>
  <c r="K27" i="8"/>
  <c r="G27" i="8"/>
  <c r="J69" i="3"/>
  <c r="L69" i="3"/>
  <c r="M69" i="3"/>
  <c r="K69" i="3"/>
  <c r="G69" i="3"/>
  <c r="J68" i="3"/>
  <c r="L68" i="3"/>
  <c r="M68" i="3"/>
  <c r="K68" i="3"/>
  <c r="G68" i="3"/>
  <c r="J67" i="3"/>
  <c r="L67" i="3"/>
  <c r="M67" i="3" s="1"/>
  <c r="K67" i="3"/>
  <c r="G67" i="3"/>
  <c r="J66" i="3"/>
  <c r="L66" i="3"/>
  <c r="M66" i="3"/>
  <c r="K66" i="3"/>
  <c r="G66" i="3"/>
  <c r="J65" i="3"/>
  <c r="L65" i="3"/>
  <c r="M65" i="3" s="1"/>
  <c r="K65" i="3"/>
  <c r="G65" i="3"/>
  <c r="J64" i="3"/>
  <c r="L64" i="3"/>
  <c r="M64" i="3"/>
  <c r="K64" i="3"/>
  <c r="G64" i="3"/>
  <c r="J53" i="3"/>
  <c r="L53" i="3"/>
  <c r="M53" i="3" s="1"/>
  <c r="K53" i="3"/>
  <c r="G53" i="3"/>
  <c r="J44" i="3"/>
  <c r="L44" i="3"/>
  <c r="M44" i="3"/>
  <c r="K44" i="3"/>
  <c r="G44" i="3"/>
  <c r="G41" i="3"/>
  <c r="J33" i="37"/>
  <c r="L33" i="37"/>
  <c r="M33" i="37"/>
  <c r="K33" i="37"/>
  <c r="G33" i="37"/>
  <c r="L32" i="37"/>
  <c r="K32" i="37"/>
  <c r="M32" i="37" s="1"/>
  <c r="J32" i="37"/>
  <c r="G32" i="37"/>
  <c r="J52" i="35"/>
  <c r="L52" i="35"/>
  <c r="M52" i="35"/>
  <c r="K52" i="35"/>
  <c r="G52" i="35"/>
  <c r="J51" i="35"/>
  <c r="L51" i="35"/>
  <c r="M51" i="35" s="1"/>
  <c r="K51" i="35"/>
  <c r="G51" i="35"/>
  <c r="J50" i="35"/>
  <c r="L50" i="35"/>
  <c r="M50" i="35" s="1"/>
  <c r="K50" i="35"/>
  <c r="G50" i="35"/>
  <c r="J47" i="35"/>
  <c r="L47" i="35"/>
  <c r="K47" i="35"/>
  <c r="M47" i="35" s="1"/>
  <c r="G47" i="35"/>
  <c r="J46" i="35"/>
  <c r="L46" i="35"/>
  <c r="K46" i="35"/>
  <c r="M46" i="35" s="1"/>
  <c r="G46" i="35"/>
  <c r="J45" i="35"/>
  <c r="L45" i="35"/>
  <c r="K45" i="35"/>
  <c r="M45" i="35" s="1"/>
  <c r="G45" i="35"/>
  <c r="J44" i="35"/>
  <c r="L44" i="35"/>
  <c r="K44" i="35"/>
  <c r="M44" i="35" s="1"/>
  <c r="J43" i="35"/>
  <c r="L43" i="35"/>
  <c r="K43" i="35"/>
  <c r="M43" i="35" s="1"/>
  <c r="G43" i="35"/>
  <c r="G44" i="35"/>
  <c r="G42" i="35"/>
  <c r="J42" i="35"/>
  <c r="L42" i="35"/>
  <c r="K42" i="35"/>
  <c r="M42" i="35" s="1"/>
  <c r="L38" i="35"/>
  <c r="K38" i="35"/>
  <c r="J38" i="35"/>
  <c r="G38" i="35"/>
  <c r="M37" i="35"/>
  <c r="L37" i="35"/>
  <c r="K37" i="35"/>
  <c r="J37" i="35"/>
  <c r="G37" i="35"/>
  <c r="L36" i="35"/>
  <c r="K36" i="35"/>
  <c r="M36" i="35" s="1"/>
  <c r="J36" i="35"/>
  <c r="G36" i="35"/>
  <c r="L34" i="35"/>
  <c r="M27" i="8" l="1"/>
  <c r="M28" i="8"/>
  <c r="M38" i="35"/>
  <c r="J86" i="25" l="1"/>
  <c r="L86" i="25"/>
  <c r="M86" i="25"/>
  <c r="K86" i="25"/>
  <c r="G86" i="25"/>
  <c r="J85" i="25"/>
  <c r="L85" i="25"/>
  <c r="M85" i="25"/>
  <c r="K85" i="25"/>
  <c r="G85" i="25"/>
  <c r="J84" i="25"/>
  <c r="L84" i="25"/>
  <c r="M84" i="25" s="1"/>
  <c r="K84" i="25"/>
  <c r="G84" i="25"/>
  <c r="J83" i="25"/>
  <c r="L83" i="25"/>
  <c r="K83" i="25"/>
  <c r="G83" i="25"/>
  <c r="J79" i="25"/>
  <c r="L79" i="25"/>
  <c r="K79" i="25"/>
  <c r="G79" i="25"/>
  <c r="J78" i="25"/>
  <c r="L78" i="25"/>
  <c r="K78" i="25"/>
  <c r="G78" i="25"/>
  <c r="J77" i="25"/>
  <c r="L77" i="25"/>
  <c r="K77" i="25"/>
  <c r="G77" i="25"/>
  <c r="J76" i="25"/>
  <c r="L76" i="25"/>
  <c r="K76" i="25"/>
  <c r="G76" i="25"/>
  <c r="J75" i="25"/>
  <c r="L75" i="25"/>
  <c r="K75" i="25"/>
  <c r="M75" i="25" s="1"/>
  <c r="G75" i="25"/>
  <c r="J74" i="25"/>
  <c r="L74" i="25"/>
  <c r="M74" i="25"/>
  <c r="K74" i="25"/>
  <c r="G74" i="25"/>
  <c r="J73" i="25"/>
  <c r="L73" i="25"/>
  <c r="M73" i="25" s="1"/>
  <c r="K73" i="25"/>
  <c r="G73" i="25"/>
  <c r="J72" i="25"/>
  <c r="L72" i="25"/>
  <c r="M72" i="25" s="1"/>
  <c r="K72" i="25"/>
  <c r="G72" i="25"/>
  <c r="J71" i="25"/>
  <c r="L71" i="25"/>
  <c r="K71" i="25"/>
  <c r="M71" i="25" s="1"/>
  <c r="G71" i="25"/>
  <c r="J70" i="25"/>
  <c r="L70" i="25"/>
  <c r="K70" i="25"/>
  <c r="M70" i="25" s="1"/>
  <c r="G70" i="25"/>
  <c r="J65" i="25"/>
  <c r="L65" i="25"/>
  <c r="K65" i="25"/>
  <c r="M65" i="25" s="1"/>
  <c r="G65" i="25"/>
  <c r="J64" i="25"/>
  <c r="L64" i="25"/>
  <c r="M64" i="25"/>
  <c r="K64" i="25"/>
  <c r="G64" i="25"/>
  <c r="J63" i="25"/>
  <c r="L63" i="25"/>
  <c r="M63" i="25" s="1"/>
  <c r="K63" i="25"/>
  <c r="G63" i="25"/>
  <c r="J62" i="25"/>
  <c r="L62" i="25"/>
  <c r="K62" i="25"/>
  <c r="M62" i="25" s="1"/>
  <c r="G62" i="25"/>
  <c r="J61" i="25"/>
  <c r="L61" i="25"/>
  <c r="K61" i="25"/>
  <c r="M61" i="25" s="1"/>
  <c r="J60" i="25"/>
  <c r="L60" i="25"/>
  <c r="K60" i="25"/>
  <c r="G61" i="25"/>
  <c r="G60" i="25"/>
  <c r="L59" i="25"/>
  <c r="K59" i="25"/>
  <c r="M59" i="25" s="1"/>
  <c r="J59" i="25"/>
  <c r="G59" i="25"/>
  <c r="L58" i="25"/>
  <c r="K58" i="25"/>
  <c r="M58" i="25" s="1"/>
  <c r="J58" i="25"/>
  <c r="G58" i="25"/>
  <c r="J57" i="25"/>
  <c r="L57" i="25"/>
  <c r="K57" i="25"/>
  <c r="M57" i="25" s="1"/>
  <c r="G57" i="25"/>
  <c r="J56" i="25"/>
  <c r="L56" i="25"/>
  <c r="K56" i="25"/>
  <c r="G56" i="25"/>
  <c r="J27" i="25"/>
  <c r="L27" i="25"/>
  <c r="K27" i="25"/>
  <c r="M27" i="25" s="1"/>
  <c r="G27" i="25"/>
  <c r="J26" i="25"/>
  <c r="L26" i="25"/>
  <c r="K26" i="25"/>
  <c r="M26" i="25" s="1"/>
  <c r="G26" i="25"/>
  <c r="J25" i="25"/>
  <c r="L25" i="25"/>
  <c r="K25" i="25"/>
  <c r="G25" i="25"/>
  <c r="J24" i="25"/>
  <c r="L24" i="25"/>
  <c r="K24" i="25"/>
  <c r="G24" i="25"/>
  <c r="J21" i="25"/>
  <c r="K21" i="25"/>
  <c r="L21" i="25"/>
  <c r="J22" i="25"/>
  <c r="K22" i="25"/>
  <c r="L22" i="25"/>
  <c r="J23" i="25"/>
  <c r="K23" i="25"/>
  <c r="L23" i="25"/>
  <c r="G21" i="25"/>
  <c r="G22" i="25"/>
  <c r="G23" i="25"/>
  <c r="J20" i="25"/>
  <c r="K20" i="25"/>
  <c r="L20" i="25"/>
  <c r="G20" i="25"/>
  <c r="J36" i="25"/>
  <c r="L36" i="25"/>
  <c r="K36" i="25"/>
  <c r="G36" i="25"/>
  <c r="J34" i="25"/>
  <c r="L34" i="25"/>
  <c r="K34" i="25"/>
  <c r="M34" i="25" s="1"/>
  <c r="G34" i="25"/>
  <c r="J68" i="17"/>
  <c r="L68" i="17"/>
  <c r="M68" i="17"/>
  <c r="K68" i="17"/>
  <c r="G68" i="17"/>
  <c r="J67" i="17"/>
  <c r="L67" i="17"/>
  <c r="M67" i="17"/>
  <c r="K67" i="17"/>
  <c r="G67" i="17"/>
  <c r="J66" i="17"/>
  <c r="L66" i="17"/>
  <c r="M66" i="17" s="1"/>
  <c r="K66" i="17"/>
  <c r="G66" i="17"/>
  <c r="J65" i="17"/>
  <c r="L65" i="17"/>
  <c r="M65" i="17"/>
  <c r="K65" i="17"/>
  <c r="G65" i="17"/>
  <c r="J64" i="17"/>
  <c r="L64" i="17"/>
  <c r="K64" i="17"/>
  <c r="M64" i="17" s="1"/>
  <c r="G64" i="17"/>
  <c r="J63" i="17"/>
  <c r="L63" i="17"/>
  <c r="M63" i="17"/>
  <c r="K63" i="17"/>
  <c r="G63" i="17"/>
  <c r="J59" i="17"/>
  <c r="L59" i="17"/>
  <c r="M59" i="17"/>
  <c r="K59" i="17"/>
  <c r="G59" i="17"/>
  <c r="J58" i="17"/>
  <c r="L58" i="17"/>
  <c r="M58" i="17" s="1"/>
  <c r="K58" i="17"/>
  <c r="G58" i="17"/>
  <c r="J57" i="17"/>
  <c r="L57" i="17"/>
  <c r="K57" i="17"/>
  <c r="M57" i="17" s="1"/>
  <c r="G57" i="17"/>
  <c r="J56" i="17"/>
  <c r="K56" i="17"/>
  <c r="L56" i="17"/>
  <c r="G56" i="17"/>
  <c r="J55" i="17"/>
  <c r="L55" i="17"/>
  <c r="M55" i="17"/>
  <c r="K55" i="17"/>
  <c r="G55" i="17"/>
  <c r="J54" i="17"/>
  <c r="L54" i="17"/>
  <c r="K54" i="17"/>
  <c r="M54" i="17" s="1"/>
  <c r="G54" i="17"/>
  <c r="J53" i="17"/>
  <c r="L53" i="17"/>
  <c r="M53" i="17"/>
  <c r="K53" i="17"/>
  <c r="G53" i="17"/>
  <c r="J49" i="17"/>
  <c r="L49" i="17"/>
  <c r="M49" i="17" s="1"/>
  <c r="K49" i="17"/>
  <c r="G49" i="17"/>
  <c r="J48" i="17"/>
  <c r="L48" i="17"/>
  <c r="M48" i="17" s="1"/>
  <c r="K48" i="17"/>
  <c r="G48" i="17"/>
  <c r="L46" i="17"/>
  <c r="K46" i="17"/>
  <c r="M46" i="17" s="1"/>
  <c r="J46" i="17"/>
  <c r="G46" i="17"/>
  <c r="L45" i="17"/>
  <c r="K45" i="17"/>
  <c r="M45" i="17" s="1"/>
  <c r="J45" i="17"/>
  <c r="G45" i="17"/>
  <c r="L44" i="17"/>
  <c r="K44" i="17"/>
  <c r="M44" i="17" s="1"/>
  <c r="J44" i="17"/>
  <c r="G44" i="17"/>
  <c r="J23" i="17"/>
  <c r="L23" i="17"/>
  <c r="M23" i="17" s="1"/>
  <c r="K23" i="17"/>
  <c r="G23" i="17"/>
  <c r="J22" i="17"/>
  <c r="K22" i="17"/>
  <c r="L22" i="17"/>
  <c r="G22" i="17"/>
  <c r="J21" i="17"/>
  <c r="K21" i="17"/>
  <c r="M21" i="17" s="1"/>
  <c r="L21" i="17"/>
  <c r="G21" i="17"/>
  <c r="J20" i="17"/>
  <c r="K20" i="17"/>
  <c r="M20" i="17" s="1"/>
  <c r="L20" i="17"/>
  <c r="G20" i="17"/>
  <c r="J25" i="17"/>
  <c r="K25" i="17"/>
  <c r="M25" i="17" s="1"/>
  <c r="L25" i="17"/>
  <c r="G25" i="17"/>
  <c r="M83" i="25" l="1"/>
  <c r="M56" i="25"/>
  <c r="M76" i="25"/>
  <c r="M77" i="25"/>
  <c r="M78" i="25"/>
  <c r="M79" i="25"/>
  <c r="M60" i="25"/>
  <c r="M36" i="25"/>
  <c r="M20" i="25"/>
  <c r="M24" i="25"/>
  <c r="M25" i="25"/>
  <c r="M23" i="25"/>
  <c r="M22" i="25"/>
  <c r="M21" i="25"/>
  <c r="M56" i="17"/>
  <c r="M22" i="17"/>
  <c r="L36" i="17"/>
  <c r="K36" i="17"/>
  <c r="J36" i="17"/>
  <c r="G36" i="17"/>
  <c r="L34" i="17"/>
  <c r="K34" i="17"/>
  <c r="J34" i="17"/>
  <c r="G34" i="17"/>
  <c r="L32" i="17"/>
  <c r="J29" i="17"/>
  <c r="K29" i="17"/>
  <c r="L29" i="17"/>
  <c r="G29" i="17"/>
  <c r="G28" i="17"/>
  <c r="J28" i="17"/>
  <c r="K28" i="17"/>
  <c r="L28" i="17"/>
  <c r="G33" i="7"/>
  <c r="J33" i="7"/>
  <c r="K33" i="7"/>
  <c r="M33" i="7" s="1"/>
  <c r="G34" i="7"/>
  <c r="J34" i="7"/>
  <c r="K34" i="7"/>
  <c r="M34" i="7" s="1"/>
  <c r="J30" i="7"/>
  <c r="L30" i="7"/>
  <c r="M30" i="7"/>
  <c r="K30" i="7"/>
  <c r="G30" i="7"/>
  <c r="J29" i="7"/>
  <c r="L29" i="7"/>
  <c r="M29" i="7" s="1"/>
  <c r="K29" i="7"/>
  <c r="G29" i="7"/>
  <c r="M34" i="17" l="1"/>
  <c r="M36" i="17"/>
  <c r="M29" i="17"/>
  <c r="M28" i="17"/>
  <c r="L21" i="5" l="1"/>
  <c r="G21" i="5"/>
  <c r="H346" i="1" l="1"/>
  <c r="I346" i="1"/>
  <c r="J45" i="1" l="1"/>
  <c r="J37" i="1"/>
  <c r="K37" i="1"/>
  <c r="J33" i="1"/>
  <c r="K33" i="1"/>
  <c r="J32" i="1"/>
  <c r="K32" i="1"/>
  <c r="J26" i="1"/>
  <c r="K26" i="1"/>
  <c r="J24" i="1"/>
  <c r="K24" i="1"/>
  <c r="J21" i="1"/>
  <c r="K21" i="1"/>
  <c r="J20" i="1"/>
  <c r="K20" i="1"/>
  <c r="I37" i="1"/>
  <c r="I33" i="1"/>
  <c r="I32" i="1"/>
  <c r="I26" i="1"/>
  <c r="I25" i="1"/>
  <c r="I24" i="1"/>
  <c r="I23" i="1"/>
  <c r="I21" i="1"/>
  <c r="I20" i="1"/>
  <c r="H37" i="1"/>
  <c r="H34" i="1"/>
  <c r="H33" i="1"/>
  <c r="H32" i="1"/>
  <c r="H26" i="1"/>
  <c r="H23" i="1"/>
  <c r="H21" i="1"/>
  <c r="H20" i="1"/>
  <c r="M171" i="1"/>
  <c r="L171" i="1"/>
  <c r="K170" i="1"/>
  <c r="M170" i="1" s="1"/>
  <c r="J170" i="1"/>
  <c r="L170" i="1" s="1"/>
  <c r="M258" i="1"/>
  <c r="L258" i="1"/>
  <c r="K257" i="1"/>
  <c r="M257" i="1" s="1"/>
  <c r="J257" i="1"/>
  <c r="L257" i="1" s="1"/>
  <c r="K256" i="1"/>
  <c r="M256" i="1" s="1"/>
  <c r="M465" i="1"/>
  <c r="L465" i="1"/>
  <c r="K464" i="1"/>
  <c r="M464" i="1" s="1"/>
  <c r="J464" i="1"/>
  <c r="L464" i="1" s="1"/>
  <c r="M463" i="1"/>
  <c r="L463" i="1"/>
  <c r="M462" i="1"/>
  <c r="L462" i="1"/>
  <c r="J461" i="1"/>
  <c r="L461" i="1" s="1"/>
  <c r="I459" i="1"/>
  <c r="H459" i="1"/>
  <c r="L455" i="1"/>
  <c r="M455" i="1"/>
  <c r="J456" i="1"/>
  <c r="L456" i="1" s="1"/>
  <c r="K456" i="1"/>
  <c r="M456" i="1" s="1"/>
  <c r="L457" i="1"/>
  <c r="M457" i="1"/>
  <c r="M454" i="1"/>
  <c r="L454" i="1"/>
  <c r="I451" i="1"/>
  <c r="H451" i="1"/>
  <c r="M199" i="1"/>
  <c r="L199" i="1"/>
  <c r="K198" i="1"/>
  <c r="M198" i="1" s="1"/>
  <c r="J198" i="1"/>
  <c r="L198" i="1" s="1"/>
  <c r="M432" i="1"/>
  <c r="L432" i="1"/>
  <c r="K431" i="1"/>
  <c r="M431" i="1" s="1"/>
  <c r="J431" i="1"/>
  <c r="L431" i="1" s="1"/>
  <c r="M412" i="1"/>
  <c r="L412" i="1"/>
  <c r="K411" i="1"/>
  <c r="M411" i="1" s="1"/>
  <c r="J411" i="1"/>
  <c r="L411" i="1" s="1"/>
  <c r="M392" i="1"/>
  <c r="L392" i="1"/>
  <c r="K391" i="1"/>
  <c r="M391" i="1" s="1"/>
  <c r="J391" i="1"/>
  <c r="L391" i="1" s="1"/>
  <c r="M290" i="1"/>
  <c r="L290" i="1"/>
  <c r="K289" i="1"/>
  <c r="M289" i="1" s="1"/>
  <c r="J289" i="1"/>
  <c r="L289" i="1" s="1"/>
  <c r="J460" i="1" l="1"/>
  <c r="L460" i="1" s="1"/>
  <c r="J197" i="1"/>
  <c r="L197" i="1" s="1"/>
  <c r="J169" i="1"/>
  <c r="L169" i="1" s="1"/>
  <c r="J390" i="1"/>
  <c r="L390" i="1" s="1"/>
  <c r="J459" i="1"/>
  <c r="L459" i="1" s="1"/>
  <c r="J256" i="1"/>
  <c r="K461" i="1"/>
  <c r="M461" i="1" s="1"/>
  <c r="K240" i="1"/>
  <c r="K169" i="1"/>
  <c r="M169" i="1" s="1"/>
  <c r="J430" i="1"/>
  <c r="L430" i="1" s="1"/>
  <c r="J410" i="1"/>
  <c r="L410" i="1" s="1"/>
  <c r="J453" i="1"/>
  <c r="K453" i="1"/>
  <c r="K197" i="1"/>
  <c r="M197" i="1" s="1"/>
  <c r="K430" i="1"/>
  <c r="M430" i="1" s="1"/>
  <c r="K410" i="1"/>
  <c r="M410" i="1" s="1"/>
  <c r="J288" i="1"/>
  <c r="J287" i="1" s="1"/>
  <c r="K390" i="1"/>
  <c r="M390" i="1" s="1"/>
  <c r="K288" i="1"/>
  <c r="K287" i="1" s="1"/>
  <c r="J41" i="1"/>
  <c r="K278" i="1"/>
  <c r="M278" i="1" s="1"/>
  <c r="J278" i="1"/>
  <c r="L278" i="1" s="1"/>
  <c r="M267" i="1"/>
  <c r="M268" i="1"/>
  <c r="M271" i="1"/>
  <c r="M272" i="1"/>
  <c r="M273" i="1"/>
  <c r="M276" i="1"/>
  <c r="M279" i="1"/>
  <c r="L267" i="1"/>
  <c r="L268" i="1"/>
  <c r="L271" i="1"/>
  <c r="L272" i="1"/>
  <c r="L273" i="1"/>
  <c r="L276" i="1"/>
  <c r="L279" i="1"/>
  <c r="J133" i="1"/>
  <c r="M449" i="1"/>
  <c r="L449" i="1"/>
  <c r="K448" i="1"/>
  <c r="K35" i="1" s="1"/>
  <c r="J448" i="1"/>
  <c r="J35" i="1" s="1"/>
  <c r="I447" i="1"/>
  <c r="H447" i="1"/>
  <c r="I444" i="1"/>
  <c r="H444" i="1"/>
  <c r="H440" i="1" s="1"/>
  <c r="M443" i="1"/>
  <c r="L443" i="1"/>
  <c r="M442" i="1"/>
  <c r="L442" i="1"/>
  <c r="M441" i="1"/>
  <c r="L441" i="1"/>
  <c r="I437" i="1"/>
  <c r="I436" i="1" s="1"/>
  <c r="H437" i="1"/>
  <c r="H436" i="1" s="1"/>
  <c r="M429" i="1"/>
  <c r="L429" i="1"/>
  <c r="K428" i="1"/>
  <c r="M428" i="1" s="1"/>
  <c r="J428" i="1"/>
  <c r="L428" i="1" s="1"/>
  <c r="I427" i="1"/>
  <c r="I420" i="1" s="1"/>
  <c r="M420" i="1" s="1"/>
  <c r="H427" i="1"/>
  <c r="I424" i="1"/>
  <c r="H424" i="1"/>
  <c r="M423" i="1"/>
  <c r="L423" i="1"/>
  <c r="M422" i="1"/>
  <c r="L422" i="1"/>
  <c r="M421" i="1"/>
  <c r="L421" i="1"/>
  <c r="I417" i="1"/>
  <c r="I416" i="1" s="1"/>
  <c r="H417" i="1"/>
  <c r="H416" i="1" s="1"/>
  <c r="M409" i="1"/>
  <c r="L409" i="1"/>
  <c r="K408" i="1"/>
  <c r="M408" i="1" s="1"/>
  <c r="J408" i="1"/>
  <c r="L408" i="1" s="1"/>
  <c r="I407" i="1"/>
  <c r="I400" i="1" s="1"/>
  <c r="M400" i="1" s="1"/>
  <c r="H407" i="1"/>
  <c r="H400" i="1" s="1"/>
  <c r="L400" i="1" s="1"/>
  <c r="I404" i="1"/>
  <c r="H404" i="1"/>
  <c r="M403" i="1"/>
  <c r="L403" i="1"/>
  <c r="M402" i="1"/>
  <c r="L402" i="1"/>
  <c r="M401" i="1"/>
  <c r="L401" i="1"/>
  <c r="I397" i="1"/>
  <c r="H397" i="1"/>
  <c r="H396" i="1" s="1"/>
  <c r="I396" i="1"/>
  <c r="M389" i="1"/>
  <c r="L389" i="1"/>
  <c r="K388" i="1"/>
  <c r="M388" i="1" s="1"/>
  <c r="J388" i="1"/>
  <c r="L388" i="1" s="1"/>
  <c r="I387" i="1"/>
  <c r="H387" i="1"/>
  <c r="I384" i="1"/>
  <c r="H384" i="1"/>
  <c r="H380" i="1" s="1"/>
  <c r="L380" i="1" s="1"/>
  <c r="M383" i="1"/>
  <c r="L383" i="1"/>
  <c r="M382" i="1"/>
  <c r="L382" i="1"/>
  <c r="M381" i="1"/>
  <c r="L381" i="1"/>
  <c r="I377" i="1"/>
  <c r="I376" i="1" s="1"/>
  <c r="H377" i="1"/>
  <c r="H376" i="1" s="1"/>
  <c r="K427" i="1" l="1"/>
  <c r="K414" i="1" s="1"/>
  <c r="I440" i="1"/>
  <c r="M440" i="1" s="1"/>
  <c r="I380" i="1"/>
  <c r="M380" i="1" s="1"/>
  <c r="M287" i="1"/>
  <c r="K283" i="1"/>
  <c r="J283" i="1"/>
  <c r="L287" i="1"/>
  <c r="H420" i="1"/>
  <c r="L420" i="1" s="1"/>
  <c r="J407" i="1"/>
  <c r="J394" i="1" s="1"/>
  <c r="K407" i="1"/>
  <c r="H435" i="1"/>
  <c r="H434" i="1" s="1"/>
  <c r="I375" i="1"/>
  <c r="I374" i="1" s="1"/>
  <c r="K25" i="1"/>
  <c r="K73" i="1"/>
  <c r="K68" i="1" s="1"/>
  <c r="M407" i="1"/>
  <c r="J427" i="1"/>
  <c r="J414" i="1" s="1"/>
  <c r="J25" i="1"/>
  <c r="K460" i="1"/>
  <c r="L256" i="1"/>
  <c r="J240" i="1"/>
  <c r="K394" i="1"/>
  <c r="L440" i="1"/>
  <c r="L448" i="1"/>
  <c r="L407" i="1"/>
  <c r="M427" i="1"/>
  <c r="M448" i="1"/>
  <c r="K41" i="1"/>
  <c r="M460" i="1"/>
  <c r="K459" i="1"/>
  <c r="M459" i="1" s="1"/>
  <c r="H375" i="1"/>
  <c r="L375" i="1" s="1"/>
  <c r="M288" i="1"/>
  <c r="K281" i="1"/>
  <c r="L288" i="1"/>
  <c r="J281" i="1"/>
  <c r="L453" i="1"/>
  <c r="J452" i="1"/>
  <c r="M453" i="1"/>
  <c r="K452" i="1"/>
  <c r="K447" i="1"/>
  <c r="K434" i="1" s="1"/>
  <c r="J447" i="1"/>
  <c r="J434" i="1" s="1"/>
  <c r="L434" i="1" s="1"/>
  <c r="J387" i="1"/>
  <c r="J374" i="1" s="1"/>
  <c r="H395" i="1"/>
  <c r="L395" i="1" s="1"/>
  <c r="K277" i="1"/>
  <c r="M277" i="1" s="1"/>
  <c r="J277" i="1"/>
  <c r="L277" i="1" s="1"/>
  <c r="K387" i="1"/>
  <c r="K374" i="1" s="1"/>
  <c r="I435" i="1"/>
  <c r="M435" i="1" s="1"/>
  <c r="I415" i="1"/>
  <c r="I395" i="1"/>
  <c r="M395" i="1" s="1"/>
  <c r="I370" i="1"/>
  <c r="H370" i="1"/>
  <c r="I367" i="1"/>
  <c r="I363" i="1" s="1"/>
  <c r="M363" i="1" s="1"/>
  <c r="H367" i="1"/>
  <c r="M372" i="1"/>
  <c r="L372" i="1"/>
  <c r="K371" i="1"/>
  <c r="M371" i="1" s="1"/>
  <c r="J371" i="1"/>
  <c r="L371" i="1" s="1"/>
  <c r="J370" i="1"/>
  <c r="L370" i="1" s="1"/>
  <c r="M366" i="1"/>
  <c r="L366" i="1"/>
  <c r="M365" i="1"/>
  <c r="L365" i="1"/>
  <c r="M364" i="1"/>
  <c r="L364" i="1"/>
  <c r="I360" i="1"/>
  <c r="I359" i="1" s="1"/>
  <c r="H360" i="1"/>
  <c r="H359" i="1" s="1"/>
  <c r="H415" i="1" l="1"/>
  <c r="L415" i="1" s="1"/>
  <c r="L435" i="1"/>
  <c r="H394" i="1"/>
  <c r="L394" i="1" s="1"/>
  <c r="M374" i="1"/>
  <c r="H374" i="1"/>
  <c r="L374" i="1" s="1"/>
  <c r="J357" i="1"/>
  <c r="H363" i="1"/>
  <c r="L363" i="1" s="1"/>
  <c r="I434" i="1"/>
  <c r="M434" i="1" s="1"/>
  <c r="K370" i="1"/>
  <c r="M375" i="1"/>
  <c r="H414" i="1"/>
  <c r="L414" i="1" s="1"/>
  <c r="L427" i="1"/>
  <c r="L447" i="1"/>
  <c r="L452" i="1"/>
  <c r="J451" i="1"/>
  <c r="L451" i="1" s="1"/>
  <c r="M452" i="1"/>
  <c r="K451" i="1"/>
  <c r="M451" i="1" s="1"/>
  <c r="M447" i="1"/>
  <c r="M387" i="1"/>
  <c r="L387" i="1"/>
  <c r="M415" i="1"/>
  <c r="I414" i="1"/>
  <c r="M414" i="1" s="1"/>
  <c r="I394" i="1"/>
  <c r="M394" i="1" s="1"/>
  <c r="I358" i="1"/>
  <c r="M358" i="1" s="1"/>
  <c r="M355" i="1"/>
  <c r="L355" i="1"/>
  <c r="K354" i="1"/>
  <c r="M354" i="1" s="1"/>
  <c r="J354" i="1"/>
  <c r="L354" i="1" s="1"/>
  <c r="K353" i="1"/>
  <c r="M353" i="1" s="1"/>
  <c r="M352" i="1"/>
  <c r="L352" i="1"/>
  <c r="M351" i="1"/>
  <c r="L351" i="1"/>
  <c r="M350" i="1"/>
  <c r="L350" i="1"/>
  <c r="M349" i="1"/>
  <c r="L349" i="1"/>
  <c r="H345" i="1"/>
  <c r="H344" i="1" s="1"/>
  <c r="L344" i="1" s="1"/>
  <c r="I345" i="1"/>
  <c r="I344" i="1" s="1"/>
  <c r="K343" i="1" l="1"/>
  <c r="M344" i="1"/>
  <c r="I343" i="1"/>
  <c r="H358" i="1"/>
  <c r="L358" i="1" s="1"/>
  <c r="M370" i="1"/>
  <c r="K357" i="1"/>
  <c r="J353" i="1"/>
  <c r="I357" i="1"/>
  <c r="M357" i="1" s="1"/>
  <c r="H343" i="1"/>
  <c r="I270" i="1"/>
  <c r="H270" i="1"/>
  <c r="H294" i="1"/>
  <c r="H203" i="1"/>
  <c r="H184" i="1"/>
  <c r="I228" i="1"/>
  <c r="H228" i="1"/>
  <c r="I294" i="1"/>
  <c r="I254" i="1"/>
  <c r="H254" i="1"/>
  <c r="I242" i="1"/>
  <c r="H242" i="1"/>
  <c r="M151" i="1"/>
  <c r="L151" i="1"/>
  <c r="I150" i="1"/>
  <c r="I147" i="1" s="1"/>
  <c r="H150" i="1"/>
  <c r="L150" i="1" s="1"/>
  <c r="I142" i="1"/>
  <c r="M270" i="1" l="1"/>
  <c r="I266" i="1"/>
  <c r="M266" i="1" s="1"/>
  <c r="L270" i="1"/>
  <c r="L266" i="1"/>
  <c r="M343" i="1"/>
  <c r="H357" i="1"/>
  <c r="L357" i="1" s="1"/>
  <c r="H147" i="1"/>
  <c r="I241" i="1"/>
  <c r="I240" i="1" s="1"/>
  <c r="H241" i="1"/>
  <c r="L353" i="1"/>
  <c r="J343" i="1"/>
  <c r="L343" i="1" s="1"/>
  <c r="M150" i="1"/>
  <c r="L31" i="34"/>
  <c r="K31" i="34"/>
  <c r="J31" i="34"/>
  <c r="G31" i="34"/>
  <c r="L28" i="34"/>
  <c r="L27" i="34"/>
  <c r="K28" i="34"/>
  <c r="J28" i="34"/>
  <c r="G28" i="34"/>
  <c r="L21" i="34"/>
  <c r="K21" i="34"/>
  <c r="J21" i="34"/>
  <c r="G21" i="34"/>
  <c r="M31" i="34" l="1"/>
  <c r="M28" i="34"/>
  <c r="M21" i="34"/>
  <c r="L33" i="10"/>
  <c r="J33" i="10"/>
  <c r="K33" i="10"/>
  <c r="G33" i="10"/>
  <c r="L28" i="10"/>
  <c r="K28" i="10"/>
  <c r="J28" i="10"/>
  <c r="L27" i="10"/>
  <c r="K27" i="10"/>
  <c r="J27" i="10"/>
  <c r="G27" i="10"/>
  <c r="G28" i="10"/>
  <c r="L26" i="10"/>
  <c r="K26" i="10"/>
  <c r="M26" i="10" s="1"/>
  <c r="J26" i="10"/>
  <c r="G26" i="10"/>
  <c r="L48" i="10"/>
  <c r="K48" i="10"/>
  <c r="M48" i="10" s="1"/>
  <c r="J48" i="10"/>
  <c r="G48" i="10"/>
  <c r="L43" i="10"/>
  <c r="K43" i="10"/>
  <c r="M43" i="10" s="1"/>
  <c r="J43" i="10"/>
  <c r="G43" i="10"/>
  <c r="L42" i="10"/>
  <c r="K42" i="10"/>
  <c r="M42" i="10" s="1"/>
  <c r="J42" i="10"/>
  <c r="G42" i="10"/>
  <c r="L32" i="10"/>
  <c r="K32" i="10"/>
  <c r="J32" i="10"/>
  <c r="G32" i="10"/>
  <c r="L31" i="10"/>
  <c r="K31" i="10"/>
  <c r="J31" i="10"/>
  <c r="G31" i="10"/>
  <c r="L30" i="10"/>
  <c r="K30" i="10"/>
  <c r="J30" i="10"/>
  <c r="G30" i="10"/>
  <c r="L21" i="10"/>
  <c r="K21" i="10"/>
  <c r="M21" i="10" s="1"/>
  <c r="J21" i="10"/>
  <c r="G21" i="10"/>
  <c r="L20" i="10"/>
  <c r="K20" i="10"/>
  <c r="J20" i="10"/>
  <c r="L38" i="43"/>
  <c r="K38" i="43"/>
  <c r="J38" i="43"/>
  <c r="G38" i="43"/>
  <c r="L36" i="43"/>
  <c r="K36" i="43"/>
  <c r="J36" i="43"/>
  <c r="G36" i="43"/>
  <c r="L35" i="43"/>
  <c r="K35" i="43"/>
  <c r="J35" i="43"/>
  <c r="G35" i="43"/>
  <c r="L33" i="43"/>
  <c r="K33" i="43"/>
  <c r="J33" i="43"/>
  <c r="G33" i="43"/>
  <c r="L32" i="43"/>
  <c r="K32" i="43"/>
  <c r="J32" i="43"/>
  <c r="G32" i="43"/>
  <c r="L31" i="43"/>
  <c r="K31" i="43"/>
  <c r="J31" i="43"/>
  <c r="G31" i="43"/>
  <c r="L30" i="43"/>
  <c r="K30" i="43"/>
  <c r="J30" i="43"/>
  <c r="G30" i="43"/>
  <c r="L29" i="43"/>
  <c r="K29" i="43"/>
  <c r="J29" i="43"/>
  <c r="G29" i="43"/>
  <c r="L28" i="43"/>
  <c r="K28" i="43"/>
  <c r="J28" i="43"/>
  <c r="G28" i="43"/>
  <c r="L25" i="43"/>
  <c r="K25" i="43"/>
  <c r="J25" i="43"/>
  <c r="G25" i="43"/>
  <c r="L24" i="43"/>
  <c r="K24" i="43"/>
  <c r="J24" i="43"/>
  <c r="G24" i="43"/>
  <c r="L23" i="43"/>
  <c r="K23" i="43"/>
  <c r="J23" i="43"/>
  <c r="G23" i="43"/>
  <c r="L22" i="43"/>
  <c r="K22" i="43"/>
  <c r="J22" i="43"/>
  <c r="G22" i="43"/>
  <c r="L21" i="43"/>
  <c r="K21" i="43"/>
  <c r="J21" i="43"/>
  <c r="G21" i="43"/>
  <c r="L20" i="43"/>
  <c r="K20" i="43"/>
  <c r="J20" i="43"/>
  <c r="G20" i="43"/>
  <c r="L19" i="43"/>
  <c r="K19" i="43"/>
  <c r="J19" i="43"/>
  <c r="G19" i="43"/>
  <c r="G22" i="16"/>
  <c r="J22" i="16"/>
  <c r="K22" i="16"/>
  <c r="M22" i="16" s="1"/>
  <c r="L22" i="16"/>
  <c r="L21" i="16"/>
  <c r="K21" i="16"/>
  <c r="J21" i="16"/>
  <c r="G21" i="16"/>
  <c r="J25" i="28"/>
  <c r="K25" i="28"/>
  <c r="G25" i="28"/>
  <c r="L24" i="28"/>
  <c r="L25" i="28"/>
  <c r="J24" i="28"/>
  <c r="K24" i="28"/>
  <c r="G24" i="28"/>
  <c r="L31" i="38"/>
  <c r="K31" i="38"/>
  <c r="J31" i="38"/>
  <c r="G31" i="38"/>
  <c r="L30" i="38"/>
  <c r="K30" i="38"/>
  <c r="J30" i="38"/>
  <c r="G30" i="38"/>
  <c r="L21" i="38"/>
  <c r="K21" i="38"/>
  <c r="J21" i="38"/>
  <c r="G21" i="38"/>
  <c r="L20" i="38"/>
  <c r="K20" i="38"/>
  <c r="J20" i="38"/>
  <c r="G20" i="38"/>
  <c r="M33" i="10" l="1"/>
  <c r="M31" i="10"/>
  <c r="M32" i="10"/>
  <c r="M28" i="10"/>
  <c r="M27" i="10"/>
  <c r="M31" i="43"/>
  <c r="M30" i="43"/>
  <c r="M29" i="43"/>
  <c r="M28" i="43"/>
  <c r="M25" i="28"/>
  <c r="M24" i="28"/>
  <c r="M30" i="10"/>
  <c r="M20" i="10"/>
  <c r="M32" i="43"/>
  <c r="M33" i="43"/>
  <c r="M35" i="43"/>
  <c r="M36" i="43"/>
  <c r="M38" i="43"/>
  <c r="M20" i="43"/>
  <c r="M21" i="43"/>
  <c r="M22" i="43"/>
  <c r="M23" i="43"/>
  <c r="M24" i="43"/>
  <c r="M25" i="43"/>
  <c r="M19" i="43"/>
  <c r="M21" i="16"/>
  <c r="M21" i="38"/>
  <c r="M30" i="38"/>
  <c r="M31" i="38"/>
  <c r="M20" i="38"/>
  <c r="L48" i="5"/>
  <c r="K48" i="5"/>
  <c r="J48" i="5"/>
  <c r="G48" i="5"/>
  <c r="L39" i="5"/>
  <c r="K39" i="5"/>
  <c r="J39" i="5"/>
  <c r="G39" i="5"/>
  <c r="L20" i="5"/>
  <c r="K20" i="5"/>
  <c r="J20" i="5"/>
  <c r="G20" i="5"/>
  <c r="L23" i="8"/>
  <c r="L24" i="8"/>
  <c r="K23" i="8"/>
  <c r="K24" i="8"/>
  <c r="J23" i="8"/>
  <c r="J24" i="8"/>
  <c r="G23" i="8"/>
  <c r="G24" i="8"/>
  <c r="L30" i="37"/>
  <c r="K30" i="37"/>
  <c r="J30" i="37"/>
  <c r="G30" i="37"/>
  <c r="L29" i="37"/>
  <c r="K29" i="37"/>
  <c r="J29" i="37"/>
  <c r="G29" i="37"/>
  <c r="L28" i="37"/>
  <c r="K28" i="37"/>
  <c r="J28" i="37"/>
  <c r="G28" i="37"/>
  <c r="L26" i="37"/>
  <c r="K26" i="37"/>
  <c r="J26" i="37"/>
  <c r="G26" i="37"/>
  <c r="L25" i="37"/>
  <c r="K25" i="37"/>
  <c r="J25" i="37"/>
  <c r="G25" i="37"/>
  <c r="L24" i="37"/>
  <c r="K24" i="37"/>
  <c r="J24" i="37"/>
  <c r="G24" i="37"/>
  <c r="L22" i="37"/>
  <c r="K22" i="37"/>
  <c r="J22" i="37"/>
  <c r="G22" i="37"/>
  <c r="L21" i="37"/>
  <c r="K21" i="37"/>
  <c r="J21" i="37"/>
  <c r="G21" i="37"/>
  <c r="L20" i="37"/>
  <c r="K20" i="37"/>
  <c r="J20" i="37"/>
  <c r="G20" i="37"/>
  <c r="L19" i="37"/>
  <c r="K19" i="37"/>
  <c r="J19" i="37"/>
  <c r="G19" i="37"/>
  <c r="J34" i="35"/>
  <c r="K34" i="35"/>
  <c r="M34" i="35" s="1"/>
  <c r="G34" i="35"/>
  <c r="L49" i="35"/>
  <c r="K49" i="35"/>
  <c r="J49" i="35"/>
  <c r="G49" i="35"/>
  <c r="L41" i="35"/>
  <c r="K41" i="35"/>
  <c r="J41" i="35"/>
  <c r="G41" i="35"/>
  <c r="L40" i="35"/>
  <c r="K40" i="35"/>
  <c r="J40" i="35"/>
  <c r="G40" i="35"/>
  <c r="L33" i="35"/>
  <c r="K33" i="35"/>
  <c r="J33" i="35"/>
  <c r="G33" i="35"/>
  <c r="L32" i="35"/>
  <c r="K32" i="35"/>
  <c r="J32" i="35"/>
  <c r="G32" i="35"/>
  <c r="L31" i="35"/>
  <c r="K31" i="35"/>
  <c r="J31" i="35"/>
  <c r="G31" i="35"/>
  <c r="L30" i="35"/>
  <c r="K30" i="35"/>
  <c r="J30" i="35"/>
  <c r="G30" i="35"/>
  <c r="L29" i="35"/>
  <c r="K29" i="35"/>
  <c r="J29" i="35"/>
  <c r="G29" i="35"/>
  <c r="L28" i="35"/>
  <c r="K28" i="35"/>
  <c r="J28" i="35"/>
  <c r="G28" i="35"/>
  <c r="L27" i="35"/>
  <c r="K27" i="35"/>
  <c r="J27" i="35"/>
  <c r="G27" i="35"/>
  <c r="L26" i="35"/>
  <c r="K26" i="35"/>
  <c r="J26" i="35"/>
  <c r="G26" i="35"/>
  <c r="L25" i="35"/>
  <c r="K25" i="35"/>
  <c r="J25" i="35"/>
  <c r="G25" i="35"/>
  <c r="L24" i="35"/>
  <c r="K24" i="35"/>
  <c r="J24" i="35"/>
  <c r="G24" i="35"/>
  <c r="L23" i="35"/>
  <c r="K23" i="35"/>
  <c r="J23" i="35"/>
  <c r="G23" i="35"/>
  <c r="L22" i="35"/>
  <c r="K22" i="35"/>
  <c r="J22" i="35"/>
  <c r="G22" i="35"/>
  <c r="L21" i="35"/>
  <c r="K21" i="35"/>
  <c r="J21" i="35"/>
  <c r="G21" i="35"/>
  <c r="L20" i="35"/>
  <c r="K20" i="35"/>
  <c r="J20" i="35"/>
  <c r="G20" i="35"/>
  <c r="L19" i="35"/>
  <c r="K19" i="35"/>
  <c r="J19" i="35"/>
  <c r="G19" i="35"/>
  <c r="J32" i="17"/>
  <c r="K32" i="17"/>
  <c r="M32" i="17" s="1"/>
  <c r="G32" i="17"/>
  <c r="G19" i="17"/>
  <c r="M48" i="5" l="1"/>
  <c r="M39" i="5"/>
  <c r="M20" i="5"/>
  <c r="M24" i="8"/>
  <c r="M23" i="8"/>
  <c r="M49" i="35"/>
  <c r="M41" i="35"/>
  <c r="M40" i="35"/>
  <c r="M25" i="35"/>
  <c r="M24" i="35"/>
  <c r="M23" i="35"/>
  <c r="M22" i="35"/>
  <c r="M21" i="35"/>
  <c r="M20" i="35"/>
  <c r="M33" i="35"/>
  <c r="M32" i="35"/>
  <c r="M31" i="35"/>
  <c r="M30" i="35"/>
  <c r="M29" i="35"/>
  <c r="M28" i="35"/>
  <c r="M27" i="35"/>
  <c r="M26" i="35"/>
  <c r="M20" i="37"/>
  <c r="M21" i="37"/>
  <c r="M22" i="37"/>
  <c r="M24" i="37"/>
  <c r="M25" i="37"/>
  <c r="M26" i="37"/>
  <c r="M28" i="37"/>
  <c r="M29" i="37"/>
  <c r="M30" i="37"/>
  <c r="M19" i="37"/>
  <c r="M19" i="35"/>
  <c r="J70" i="1"/>
  <c r="J69" i="1" s="1"/>
  <c r="K70" i="1"/>
  <c r="K69" i="1" s="1"/>
  <c r="K43" i="1"/>
  <c r="J43" i="1"/>
  <c r="M329" i="1"/>
  <c r="L329" i="1"/>
  <c r="K328" i="1"/>
  <c r="M328" i="1" s="1"/>
  <c r="J328" i="1"/>
  <c r="L328" i="1" s="1"/>
  <c r="M299" i="1"/>
  <c r="L299" i="1"/>
  <c r="K298" i="1"/>
  <c r="M298" i="1" s="1"/>
  <c r="J298" i="1"/>
  <c r="L298" i="1" s="1"/>
  <c r="J297" i="1"/>
  <c r="J27" i="1" s="1"/>
  <c r="M255" i="1"/>
  <c r="L255" i="1"/>
  <c r="M254" i="1"/>
  <c r="K338" i="1"/>
  <c r="K221" i="1"/>
  <c r="K23" i="1" s="1"/>
  <c r="J221" i="1"/>
  <c r="J23" i="1" s="1"/>
  <c r="J73" i="1"/>
  <c r="J68" i="1" s="1"/>
  <c r="H85" i="1"/>
  <c r="K297" i="1" l="1"/>
  <c r="K27" i="1" s="1"/>
  <c r="M297" i="1"/>
  <c r="L297" i="1"/>
  <c r="L254" i="1"/>
  <c r="J292" i="1"/>
  <c r="K292" i="1"/>
  <c r="I47" i="1"/>
  <c r="J47" i="1"/>
  <c r="K47" i="1"/>
  <c r="H47" i="1"/>
  <c r="I70" i="1"/>
  <c r="H70" i="1"/>
  <c r="J53" i="1"/>
  <c r="J52" i="1" s="1"/>
  <c r="J51" i="1" s="1"/>
  <c r="J50" i="1" s="1"/>
  <c r="K53" i="1"/>
  <c r="K52" i="1" s="1"/>
  <c r="K51" i="1" s="1"/>
  <c r="K50" i="1" s="1"/>
  <c r="I53" i="1"/>
  <c r="H53" i="1"/>
  <c r="J99" i="1"/>
  <c r="J98" i="1" s="1"/>
  <c r="K99" i="1"/>
  <c r="K98" i="1" s="1"/>
  <c r="I99" i="1"/>
  <c r="H99" i="1"/>
  <c r="J129" i="1"/>
  <c r="K129" i="1"/>
  <c r="J130" i="1"/>
  <c r="K130" i="1"/>
  <c r="I130" i="1"/>
  <c r="H130" i="1"/>
  <c r="J163" i="1"/>
  <c r="J159" i="1" s="1"/>
  <c r="K163" i="1"/>
  <c r="K159" i="1" s="1"/>
  <c r="I156" i="1"/>
  <c r="J156" i="1"/>
  <c r="J155" i="1" s="1"/>
  <c r="K156" i="1"/>
  <c r="K155" i="1" s="1"/>
  <c r="H156" i="1"/>
  <c r="I322" i="1"/>
  <c r="J322" i="1"/>
  <c r="J321" i="1" s="1"/>
  <c r="K322" i="1"/>
  <c r="K321" i="1" s="1"/>
  <c r="H322" i="1"/>
  <c r="J34" i="1"/>
  <c r="M265" i="1"/>
  <c r="L265" i="1"/>
  <c r="M264" i="1"/>
  <c r="L264" i="1"/>
  <c r="K263" i="1"/>
  <c r="J263" i="1"/>
  <c r="I263" i="1"/>
  <c r="M263" i="1" s="1"/>
  <c r="H263" i="1"/>
  <c r="K262" i="1"/>
  <c r="K261" i="1" s="1"/>
  <c r="K260" i="1" s="1"/>
  <c r="J262" i="1"/>
  <c r="J261" i="1" s="1"/>
  <c r="J260" i="1" s="1"/>
  <c r="J220" i="1"/>
  <c r="K220" i="1"/>
  <c r="I217" i="1"/>
  <c r="J217" i="1"/>
  <c r="J216" i="1" s="1"/>
  <c r="K217" i="1"/>
  <c r="K216" i="1" s="1"/>
  <c r="H217" i="1"/>
  <c r="I176" i="1"/>
  <c r="J176" i="1"/>
  <c r="J175" i="1" s="1"/>
  <c r="K176" i="1"/>
  <c r="K175" i="1" s="1"/>
  <c r="H176" i="1"/>
  <c r="L263" i="1" l="1"/>
  <c r="H262" i="1"/>
  <c r="L37" i="1"/>
  <c r="I262" i="1"/>
  <c r="I261" i="1" s="1"/>
  <c r="I260" i="1" s="1"/>
  <c r="K215" i="1"/>
  <c r="J215" i="1"/>
  <c r="M37" i="1"/>
  <c r="L32" i="5"/>
  <c r="K32" i="5"/>
  <c r="J32" i="5"/>
  <c r="G32" i="5"/>
  <c r="L31" i="5"/>
  <c r="K31" i="5"/>
  <c r="L29" i="5"/>
  <c r="K29" i="5"/>
  <c r="J29" i="5"/>
  <c r="G29" i="5"/>
  <c r="L28" i="5"/>
  <c r="K28" i="5"/>
  <c r="J28" i="5"/>
  <c r="G28" i="5"/>
  <c r="L26" i="5"/>
  <c r="K26" i="5"/>
  <c r="J26" i="5"/>
  <c r="G26" i="5"/>
  <c r="K23" i="5"/>
  <c r="L23" i="5"/>
  <c r="K24" i="5"/>
  <c r="L24" i="5"/>
  <c r="J23" i="5"/>
  <c r="J24" i="5"/>
  <c r="G23" i="5"/>
  <c r="G24" i="5"/>
  <c r="L55" i="25"/>
  <c r="K55" i="25"/>
  <c r="J55" i="25"/>
  <c r="G55" i="25"/>
  <c r="L54" i="25"/>
  <c r="K54" i="25"/>
  <c r="J54" i="25"/>
  <c r="G54" i="25"/>
  <c r="L51" i="25"/>
  <c r="L52" i="25"/>
  <c r="K52" i="25"/>
  <c r="J52" i="25"/>
  <c r="J51" i="25"/>
  <c r="K51" i="25"/>
  <c r="G51" i="25"/>
  <c r="G52" i="25"/>
  <c r="L48" i="25"/>
  <c r="K48" i="25"/>
  <c r="J48" i="25"/>
  <c r="G48" i="25"/>
  <c r="L47" i="25"/>
  <c r="K47" i="25"/>
  <c r="J47" i="25"/>
  <c r="G47" i="25"/>
  <c r="L45" i="25"/>
  <c r="K45" i="25"/>
  <c r="J45" i="25"/>
  <c r="G45" i="25"/>
  <c r="L44" i="25"/>
  <c r="K44" i="25"/>
  <c r="J44" i="25"/>
  <c r="G44" i="25"/>
  <c r="L42" i="25"/>
  <c r="K42" i="25"/>
  <c r="J42" i="25"/>
  <c r="G42" i="25"/>
  <c r="L41" i="25"/>
  <c r="K41" i="25"/>
  <c r="J41" i="25"/>
  <c r="G41" i="25"/>
  <c r="L38" i="25"/>
  <c r="L39" i="25"/>
  <c r="J39" i="25"/>
  <c r="K39" i="25"/>
  <c r="J38" i="25"/>
  <c r="K38" i="25"/>
  <c r="G39" i="25"/>
  <c r="G38" i="25"/>
  <c r="L44" i="30"/>
  <c r="K44" i="30"/>
  <c r="J44" i="30"/>
  <c r="G44" i="30"/>
  <c r="L43" i="30"/>
  <c r="K43" i="30"/>
  <c r="J43" i="30"/>
  <c r="G43" i="30"/>
  <c r="L33" i="30"/>
  <c r="K33" i="30"/>
  <c r="J33" i="30"/>
  <c r="G33" i="30"/>
  <c r="L32" i="30"/>
  <c r="K32" i="30"/>
  <c r="J32" i="30"/>
  <c r="G32" i="30"/>
  <c r="J29" i="30"/>
  <c r="K29" i="30"/>
  <c r="L29" i="30"/>
  <c r="J30" i="30"/>
  <c r="K30" i="30"/>
  <c r="L30" i="30"/>
  <c r="G29" i="30"/>
  <c r="G30" i="30"/>
  <c r="L26" i="30"/>
  <c r="J26" i="30"/>
  <c r="K26" i="30"/>
  <c r="G26" i="30"/>
  <c r="J25" i="30"/>
  <c r="K25" i="30"/>
  <c r="L25" i="30"/>
  <c r="G25" i="30"/>
  <c r="C25" i="30"/>
  <c r="D25" i="30"/>
  <c r="C26" i="30"/>
  <c r="D26" i="30"/>
  <c r="K22" i="30"/>
  <c r="L22" i="30"/>
  <c r="K23" i="30"/>
  <c r="L23" i="30"/>
  <c r="J22" i="30"/>
  <c r="J23" i="30"/>
  <c r="G22" i="30"/>
  <c r="G23" i="30"/>
  <c r="C22" i="30"/>
  <c r="D22" i="30"/>
  <c r="C23" i="30"/>
  <c r="D23" i="30"/>
  <c r="L23" i="28"/>
  <c r="K23" i="28"/>
  <c r="J23" i="28"/>
  <c r="G23" i="28"/>
  <c r="L22" i="28"/>
  <c r="K22" i="28"/>
  <c r="J22" i="28"/>
  <c r="G22" i="28"/>
  <c r="M43" i="30" l="1"/>
  <c r="M33" i="30"/>
  <c r="M32" i="30"/>
  <c r="M31" i="5"/>
  <c r="M32" i="5"/>
  <c r="M26" i="5"/>
  <c r="M28" i="5"/>
  <c r="M29" i="5"/>
  <c r="H261" i="1"/>
  <c r="H260" i="1" s="1"/>
  <c r="L260" i="1" s="1"/>
  <c r="L262" i="1"/>
  <c r="M262" i="1"/>
  <c r="M44" i="30"/>
  <c r="M30" i="30"/>
  <c r="M23" i="30"/>
  <c r="M22" i="30"/>
  <c r="M24" i="5"/>
  <c r="M23" i="5"/>
  <c r="M41" i="25"/>
  <c r="M42" i="25"/>
  <c r="M44" i="25"/>
  <c r="M45" i="25"/>
  <c r="M47" i="25"/>
  <c r="M48" i="25"/>
  <c r="M54" i="25"/>
  <c r="M55" i="25"/>
  <c r="M52" i="25"/>
  <c r="M29" i="30"/>
  <c r="M39" i="25"/>
  <c r="M38" i="25"/>
  <c r="M51" i="25"/>
  <c r="M25" i="30"/>
  <c r="M26" i="30"/>
  <c r="M22" i="28"/>
  <c r="M23" i="28"/>
  <c r="L42" i="17"/>
  <c r="L43" i="17"/>
  <c r="J43" i="17"/>
  <c r="K43" i="17"/>
  <c r="J42" i="17"/>
  <c r="K42" i="17"/>
  <c r="G43" i="17"/>
  <c r="G42" i="17"/>
  <c r="L38" i="17"/>
  <c r="L39" i="17"/>
  <c r="J39" i="17"/>
  <c r="K39" i="17"/>
  <c r="J38" i="17"/>
  <c r="K38" i="17"/>
  <c r="G39" i="17"/>
  <c r="G38" i="17"/>
  <c r="L31" i="17"/>
  <c r="J31" i="17"/>
  <c r="K31" i="17"/>
  <c r="G31" i="17"/>
  <c r="L261" i="1" l="1"/>
  <c r="M260" i="1"/>
  <c r="M261" i="1"/>
  <c r="M39" i="17"/>
  <c r="M43" i="17"/>
  <c r="M31" i="17"/>
  <c r="M38" i="17"/>
  <c r="M42" i="17"/>
  <c r="J25" i="12"/>
  <c r="K25" i="12"/>
  <c r="L25" i="12"/>
  <c r="J26" i="12"/>
  <c r="K26" i="12"/>
  <c r="L26" i="12"/>
  <c r="G25" i="12"/>
  <c r="G26" i="12"/>
  <c r="G20" i="16"/>
  <c r="J20" i="16"/>
  <c r="K20" i="16"/>
  <c r="L20" i="16"/>
  <c r="L42" i="3"/>
  <c r="J42" i="3"/>
  <c r="K42" i="3"/>
  <c r="G42" i="3"/>
  <c r="L41" i="3"/>
  <c r="J41" i="3"/>
  <c r="K41" i="3"/>
  <c r="L36" i="3"/>
  <c r="J36" i="3"/>
  <c r="K36" i="3"/>
  <c r="G36" i="3"/>
  <c r="L35" i="3"/>
  <c r="J35" i="3"/>
  <c r="K35" i="3"/>
  <c r="G35" i="3"/>
  <c r="K20" i="7"/>
  <c r="L20" i="7"/>
  <c r="K21" i="7"/>
  <c r="L21" i="7"/>
  <c r="J20" i="7"/>
  <c r="J21" i="7"/>
  <c r="G20" i="7"/>
  <c r="G21" i="7"/>
  <c r="L24" i="15"/>
  <c r="K24" i="15"/>
  <c r="J24" i="15"/>
  <c r="G24" i="15"/>
  <c r="L22" i="15"/>
  <c r="K22" i="15"/>
  <c r="J22" i="15"/>
  <c r="G22" i="15"/>
  <c r="L20" i="15"/>
  <c r="K20" i="15"/>
  <c r="J20" i="15"/>
  <c r="G20" i="15"/>
  <c r="L25" i="34"/>
  <c r="K25" i="34"/>
  <c r="J25" i="34"/>
  <c r="G25" i="34"/>
  <c r="J24" i="34"/>
  <c r="K24" i="34"/>
  <c r="L24" i="34"/>
  <c r="G24" i="34"/>
  <c r="K23" i="34"/>
  <c r="L23" i="34"/>
  <c r="J23" i="34"/>
  <c r="G23" i="34"/>
  <c r="L30" i="34"/>
  <c r="J30" i="34"/>
  <c r="K30" i="34"/>
  <c r="J27" i="34"/>
  <c r="K27" i="34"/>
  <c r="M27" i="34" s="1"/>
  <c r="L22" i="34"/>
  <c r="J22" i="34"/>
  <c r="K22" i="34"/>
  <c r="L20" i="34"/>
  <c r="K20" i="34"/>
  <c r="J20" i="34"/>
  <c r="G20" i="34"/>
  <c r="J211" i="1"/>
  <c r="K211" i="1"/>
  <c r="L94" i="1"/>
  <c r="L53" i="1"/>
  <c r="M53" i="1"/>
  <c r="L54" i="1"/>
  <c r="M54" i="1"/>
  <c r="L55" i="1"/>
  <c r="M55" i="1"/>
  <c r="L57" i="1"/>
  <c r="M57" i="1"/>
  <c r="L58" i="1"/>
  <c r="M58" i="1"/>
  <c r="L59" i="1"/>
  <c r="M59" i="1"/>
  <c r="L61" i="1"/>
  <c r="M61" i="1"/>
  <c r="L62" i="1"/>
  <c r="M62" i="1"/>
  <c r="L63" i="1"/>
  <c r="M63" i="1"/>
  <c r="L65" i="1"/>
  <c r="M65" i="1"/>
  <c r="L71" i="1"/>
  <c r="M71" i="1"/>
  <c r="L72" i="1"/>
  <c r="M72" i="1"/>
  <c r="L70" i="1"/>
  <c r="M70" i="1"/>
  <c r="L74" i="1"/>
  <c r="M74" i="1"/>
  <c r="L75" i="1"/>
  <c r="M75" i="1"/>
  <c r="L76" i="1"/>
  <c r="M76" i="1"/>
  <c r="L77" i="1"/>
  <c r="M77" i="1"/>
  <c r="L78" i="1"/>
  <c r="M78" i="1"/>
  <c r="L80" i="1"/>
  <c r="M80" i="1"/>
  <c r="L81" i="1"/>
  <c r="M81" i="1"/>
  <c r="L82" i="1"/>
  <c r="M82" i="1"/>
  <c r="L83" i="1"/>
  <c r="M83" i="1"/>
  <c r="L84" i="1"/>
  <c r="M84" i="1"/>
  <c r="L86" i="1"/>
  <c r="M86" i="1"/>
  <c r="L87" i="1"/>
  <c r="M87" i="1"/>
  <c r="L90" i="1"/>
  <c r="M90" i="1"/>
  <c r="L92" i="1"/>
  <c r="M92" i="1"/>
  <c r="M94" i="1"/>
  <c r="L100" i="1"/>
  <c r="M100" i="1"/>
  <c r="L101" i="1"/>
  <c r="M101" i="1"/>
  <c r="L99" i="1"/>
  <c r="M99" i="1"/>
  <c r="M103" i="1"/>
  <c r="L103" i="1"/>
  <c r="L104" i="1"/>
  <c r="M104" i="1"/>
  <c r="L105" i="1"/>
  <c r="M105" i="1"/>
  <c r="L106" i="1"/>
  <c r="M106" i="1"/>
  <c r="L107" i="1"/>
  <c r="M107" i="1"/>
  <c r="L109" i="1"/>
  <c r="M109" i="1"/>
  <c r="L110" i="1"/>
  <c r="M110" i="1"/>
  <c r="L111" i="1"/>
  <c r="M111" i="1"/>
  <c r="L112" i="1"/>
  <c r="M112" i="1"/>
  <c r="L113" i="1"/>
  <c r="M113" i="1"/>
  <c r="M30" i="34" l="1"/>
  <c r="M22" i="34"/>
  <c r="M23" i="34"/>
  <c r="M24" i="34"/>
  <c r="M26" i="12"/>
  <c r="M20" i="7"/>
  <c r="M25" i="34"/>
  <c r="M25" i="12"/>
  <c r="M35" i="3"/>
  <c r="M36" i="3"/>
  <c r="M41" i="3"/>
  <c r="M42" i="3"/>
  <c r="M20" i="16"/>
  <c r="M21" i="7"/>
  <c r="M20" i="15"/>
  <c r="M22" i="15"/>
  <c r="M24" i="15"/>
  <c r="M20" i="34"/>
  <c r="G22" i="34"/>
  <c r="G27" i="34"/>
  <c r="G30" i="34"/>
  <c r="I45" i="1"/>
  <c r="K45" i="1"/>
  <c r="H45" i="1"/>
  <c r="I43" i="1"/>
  <c r="H43" i="1"/>
  <c r="I41" i="1"/>
  <c r="H41" i="1"/>
  <c r="H25" i="1"/>
  <c r="H24" i="1"/>
  <c r="K232" i="1"/>
  <c r="J232" i="1"/>
  <c r="I224" i="1"/>
  <c r="I220" i="1" s="1"/>
  <c r="H224" i="1"/>
  <c r="H220" i="1" s="1"/>
  <c r="J338" i="1"/>
  <c r="K340" i="1"/>
  <c r="K337" i="1" s="1"/>
  <c r="K336" i="1" s="1"/>
  <c r="K335" i="1" s="1"/>
  <c r="J340" i="1"/>
  <c r="M212" i="1"/>
  <c r="L212" i="1"/>
  <c r="M211" i="1"/>
  <c r="L211" i="1"/>
  <c r="J210" i="1" l="1"/>
  <c r="L210" i="1" s="1"/>
  <c r="K210" i="1"/>
  <c r="M285" i="1"/>
  <c r="L285" i="1"/>
  <c r="M248" i="1"/>
  <c r="L248" i="1"/>
  <c r="M233" i="1"/>
  <c r="L233" i="1"/>
  <c r="M232" i="1"/>
  <c r="L232" i="1"/>
  <c r="K231" i="1"/>
  <c r="M231" i="1" s="1"/>
  <c r="J231" i="1"/>
  <c r="L231" i="1" s="1"/>
  <c r="M229" i="1"/>
  <c r="L229" i="1"/>
  <c r="M227" i="1"/>
  <c r="L227" i="1"/>
  <c r="M226" i="1"/>
  <c r="L226" i="1"/>
  <c r="M225" i="1"/>
  <c r="L225" i="1"/>
  <c r="M223" i="1"/>
  <c r="L223" i="1"/>
  <c r="M222" i="1"/>
  <c r="L222" i="1"/>
  <c r="M221" i="1"/>
  <c r="L221" i="1"/>
  <c r="M219" i="1"/>
  <c r="L219" i="1"/>
  <c r="M218" i="1"/>
  <c r="L218" i="1"/>
  <c r="M217" i="1"/>
  <c r="L217" i="1"/>
  <c r="I216" i="1"/>
  <c r="I215" i="1" s="1"/>
  <c r="I214" i="1" s="1"/>
  <c r="H216" i="1"/>
  <c r="H215" i="1" s="1"/>
  <c r="K214" i="1"/>
  <c r="J214" i="1"/>
  <c r="I184" i="1"/>
  <c r="M188" i="1"/>
  <c r="L188" i="1"/>
  <c r="L216" i="1" l="1"/>
  <c r="M216" i="1"/>
  <c r="J201" i="1"/>
  <c r="M224" i="1"/>
  <c r="M220" i="1"/>
  <c r="L224" i="1"/>
  <c r="L220" i="1"/>
  <c r="M210" i="1"/>
  <c r="K201" i="1"/>
  <c r="L45" i="30"/>
  <c r="K45" i="30"/>
  <c r="L42" i="30"/>
  <c r="K42" i="30"/>
  <c r="K40" i="30"/>
  <c r="L40" i="30"/>
  <c r="K39" i="30"/>
  <c r="L39" i="30"/>
  <c r="K38" i="30"/>
  <c r="L38" i="30"/>
  <c r="L37" i="30"/>
  <c r="K37" i="30"/>
  <c r="L36" i="30"/>
  <c r="K36" i="30"/>
  <c r="K34" i="30"/>
  <c r="L34" i="30"/>
  <c r="K31" i="30"/>
  <c r="L31" i="30"/>
  <c r="L28" i="30"/>
  <c r="K24" i="30"/>
  <c r="L24" i="30"/>
  <c r="L21" i="30"/>
  <c r="K21" i="30"/>
  <c r="L20" i="30"/>
  <c r="K20" i="30"/>
  <c r="L19" i="30"/>
  <c r="K19" i="30"/>
  <c r="L28" i="33"/>
  <c r="K28" i="33"/>
  <c r="L22" i="33"/>
  <c r="K22" i="33"/>
  <c r="L19" i="33"/>
  <c r="K19" i="33"/>
  <c r="J19" i="33"/>
  <c r="G19" i="33"/>
  <c r="L28" i="29"/>
  <c r="K28" i="29"/>
  <c r="J28" i="29"/>
  <c r="G28" i="29"/>
  <c r="L26" i="29"/>
  <c r="K26" i="29"/>
  <c r="J26" i="29"/>
  <c r="G26" i="29"/>
  <c r="L25" i="29"/>
  <c r="K25" i="29"/>
  <c r="J25" i="29"/>
  <c r="G25" i="29"/>
  <c r="L23" i="29"/>
  <c r="K23" i="29"/>
  <c r="J23" i="29"/>
  <c r="G23" i="29"/>
  <c r="L21" i="29"/>
  <c r="K21" i="29"/>
  <c r="J21" i="29"/>
  <c r="G21" i="29"/>
  <c r="L20" i="29"/>
  <c r="K20" i="29"/>
  <c r="J20" i="29"/>
  <c r="G20" i="29"/>
  <c r="L28" i="9"/>
  <c r="K28" i="9"/>
  <c r="K26" i="9"/>
  <c r="L26" i="9"/>
  <c r="L25" i="9"/>
  <c r="K25" i="9"/>
  <c r="L23" i="9"/>
  <c r="K23" i="9"/>
  <c r="K21" i="9"/>
  <c r="L21" i="9"/>
  <c r="L20" i="9"/>
  <c r="K20" i="9"/>
  <c r="J20" i="9"/>
  <c r="G20" i="9"/>
  <c r="L33" i="12"/>
  <c r="K33" i="12"/>
  <c r="J29" i="12"/>
  <c r="L29" i="12"/>
  <c r="L28" i="12"/>
  <c r="K28" i="12"/>
  <c r="L24" i="12"/>
  <c r="L20" i="12"/>
  <c r="K20" i="12"/>
  <c r="L30" i="28"/>
  <c r="L29" i="28"/>
  <c r="L27" i="28"/>
  <c r="L21" i="28"/>
  <c r="L20" i="28"/>
  <c r="L19" i="28"/>
  <c r="K19" i="28"/>
  <c r="J19" i="28"/>
  <c r="G19" i="28"/>
  <c r="L33" i="27"/>
  <c r="K33" i="27"/>
  <c r="J33" i="27"/>
  <c r="G33" i="27"/>
  <c r="L32" i="27"/>
  <c r="K32" i="27"/>
  <c r="J32" i="27"/>
  <c r="G32" i="27"/>
  <c r="L30" i="27"/>
  <c r="L29" i="27"/>
  <c r="L28" i="27"/>
  <c r="K26" i="27"/>
  <c r="L26" i="27"/>
  <c r="K25" i="27"/>
  <c r="L25" i="27"/>
  <c r="L24" i="27"/>
  <c r="J24" i="27"/>
  <c r="K24" i="27"/>
  <c r="K22" i="27"/>
  <c r="L22" i="27"/>
  <c r="K21" i="27"/>
  <c r="L21" i="27"/>
  <c r="L20" i="27"/>
  <c r="K20" i="27"/>
  <c r="K47" i="5"/>
  <c r="L47" i="5"/>
  <c r="L41" i="5"/>
  <c r="K41" i="5"/>
  <c r="L38" i="5"/>
  <c r="K38" i="5"/>
  <c r="K30" i="5"/>
  <c r="L30" i="5"/>
  <c r="K27" i="5"/>
  <c r="L27" i="5"/>
  <c r="K25" i="5"/>
  <c r="L25" i="5"/>
  <c r="K22" i="5"/>
  <c r="L22" i="5"/>
  <c r="K21" i="5"/>
  <c r="M21" i="5" s="1"/>
  <c r="L19" i="5"/>
  <c r="L30" i="16"/>
  <c r="L28" i="16"/>
  <c r="K28" i="16"/>
  <c r="L27" i="16"/>
  <c r="K27" i="16"/>
  <c r="K25" i="16"/>
  <c r="L25" i="16"/>
  <c r="L24" i="16"/>
  <c r="K24" i="16"/>
  <c r="K19" i="16"/>
  <c r="L19" i="16"/>
  <c r="L18" i="16"/>
  <c r="K18" i="16"/>
  <c r="J18" i="16"/>
  <c r="G18" i="16"/>
  <c r="L30" i="8"/>
  <c r="L26" i="8"/>
  <c r="L22" i="8"/>
  <c r="L20" i="8"/>
  <c r="K20" i="8"/>
  <c r="J20" i="8"/>
  <c r="G20" i="8"/>
  <c r="K63" i="3"/>
  <c r="L63" i="3"/>
  <c r="K62" i="3"/>
  <c r="L62" i="3"/>
  <c r="K61" i="3"/>
  <c r="L61" i="3"/>
  <c r="K60" i="3"/>
  <c r="L60" i="3"/>
  <c r="K59" i="3"/>
  <c r="L59" i="3"/>
  <c r="K58" i="3"/>
  <c r="L58" i="3"/>
  <c r="K57" i="3"/>
  <c r="L57" i="3"/>
  <c r="K56" i="3"/>
  <c r="L56" i="3"/>
  <c r="L55" i="3"/>
  <c r="K55" i="3"/>
  <c r="L52" i="3"/>
  <c r="K48" i="3"/>
  <c r="L48" i="3"/>
  <c r="K49" i="3"/>
  <c r="L49" i="3"/>
  <c r="K50" i="3"/>
  <c r="L50" i="3"/>
  <c r="K51" i="3"/>
  <c r="L51" i="3"/>
  <c r="L47" i="3"/>
  <c r="K47" i="3"/>
  <c r="K45" i="3"/>
  <c r="L45" i="3"/>
  <c r="K43" i="3"/>
  <c r="L43" i="3"/>
  <c r="K40" i="3"/>
  <c r="L40" i="3"/>
  <c r="L39" i="3"/>
  <c r="L38" i="3"/>
  <c r="K37" i="3"/>
  <c r="L37" i="3"/>
  <c r="K34" i="3"/>
  <c r="L34" i="3"/>
  <c r="K33" i="3"/>
  <c r="L33" i="3"/>
  <c r="K32" i="3"/>
  <c r="L32" i="3"/>
  <c r="K31" i="3"/>
  <c r="L31" i="3"/>
  <c r="L30" i="3"/>
  <c r="J30" i="3"/>
  <c r="K30" i="3"/>
  <c r="K27" i="3"/>
  <c r="L27" i="3"/>
  <c r="K28" i="3"/>
  <c r="L28" i="3"/>
  <c r="K26" i="3"/>
  <c r="L26" i="3"/>
  <c r="K25" i="3"/>
  <c r="L25" i="3"/>
  <c r="K24" i="3"/>
  <c r="L24" i="3"/>
  <c r="K23" i="3"/>
  <c r="L23" i="3"/>
  <c r="K22" i="3"/>
  <c r="L22" i="3"/>
  <c r="K21" i="3"/>
  <c r="L21" i="3"/>
  <c r="L20" i="3"/>
  <c r="K20" i="3"/>
  <c r="J20" i="3"/>
  <c r="G20" i="3"/>
  <c r="G82" i="25"/>
  <c r="J82" i="25"/>
  <c r="K82" i="25"/>
  <c r="L82" i="25"/>
  <c r="L81" i="25"/>
  <c r="K81" i="25"/>
  <c r="J81" i="25"/>
  <c r="G81" i="25"/>
  <c r="G69" i="25"/>
  <c r="J69" i="25"/>
  <c r="K69" i="25"/>
  <c r="L69" i="25"/>
  <c r="G68" i="25"/>
  <c r="J68" i="25"/>
  <c r="K68" i="25"/>
  <c r="L68" i="25"/>
  <c r="L67" i="25"/>
  <c r="K67" i="25"/>
  <c r="J67" i="25"/>
  <c r="G67" i="25"/>
  <c r="G53" i="25"/>
  <c r="J53" i="25"/>
  <c r="K53" i="25"/>
  <c r="L53" i="25"/>
  <c r="L50" i="25"/>
  <c r="K50" i="25"/>
  <c r="J50" i="25"/>
  <c r="G50" i="25"/>
  <c r="K46" i="25"/>
  <c r="L46" i="25"/>
  <c r="K43" i="25"/>
  <c r="L43" i="25"/>
  <c r="L40" i="25"/>
  <c r="K40" i="25"/>
  <c r="K37" i="25"/>
  <c r="L37" i="25"/>
  <c r="K35" i="25"/>
  <c r="L35" i="25"/>
  <c r="J35" i="25"/>
  <c r="K33" i="25"/>
  <c r="L33" i="25"/>
  <c r="J33" i="25"/>
  <c r="G33" i="25"/>
  <c r="K32" i="25"/>
  <c r="L32" i="25"/>
  <c r="J32" i="25"/>
  <c r="G32" i="25"/>
  <c r="K31" i="25"/>
  <c r="L31" i="25"/>
  <c r="K30" i="25"/>
  <c r="L30" i="25"/>
  <c r="K29" i="25"/>
  <c r="L29" i="25"/>
  <c r="K28" i="25"/>
  <c r="L28" i="25"/>
  <c r="L19" i="25"/>
  <c r="K19" i="25"/>
  <c r="J19" i="25"/>
  <c r="G19" i="25"/>
  <c r="K62" i="17"/>
  <c r="L62" i="17"/>
  <c r="L61" i="17"/>
  <c r="K61" i="17"/>
  <c r="L52" i="17"/>
  <c r="K52" i="17"/>
  <c r="L51" i="17"/>
  <c r="K51" i="17"/>
  <c r="L47" i="17"/>
  <c r="K47" i="17"/>
  <c r="L41" i="17"/>
  <c r="K41" i="17"/>
  <c r="L37" i="17"/>
  <c r="K37" i="17"/>
  <c r="L35" i="17"/>
  <c r="K35" i="17"/>
  <c r="L33" i="17"/>
  <c r="K33" i="17"/>
  <c r="L30" i="17"/>
  <c r="K30" i="17"/>
  <c r="K27" i="17"/>
  <c r="L27" i="17"/>
  <c r="K26" i="17"/>
  <c r="L26" i="17"/>
  <c r="L24" i="17"/>
  <c r="K24" i="17"/>
  <c r="L19" i="17"/>
  <c r="K19" i="17"/>
  <c r="J19" i="17"/>
  <c r="M36" i="30" l="1"/>
  <c r="M20" i="9"/>
  <c r="M20" i="29"/>
  <c r="M23" i="29"/>
  <c r="M25" i="29"/>
  <c r="M26" i="29"/>
  <c r="M24" i="27"/>
  <c r="M30" i="3"/>
  <c r="M48" i="3"/>
  <c r="M20" i="8"/>
  <c r="M20" i="27"/>
  <c r="M20" i="12"/>
  <c r="M19" i="30"/>
  <c r="M82" i="25"/>
  <c r="M34" i="30"/>
  <c r="M37" i="30"/>
  <c r="M21" i="29"/>
  <c r="M28" i="29"/>
  <c r="M28" i="12"/>
  <c r="M18" i="16"/>
  <c r="M50" i="3"/>
  <c r="M49" i="3"/>
  <c r="M47" i="3"/>
  <c r="M51" i="3"/>
  <c r="M22" i="27"/>
  <c r="M32" i="27"/>
  <c r="M214" i="1"/>
  <c r="L215" i="1"/>
  <c r="M20" i="30"/>
  <c r="M19" i="33"/>
  <c r="M19" i="28"/>
  <c r="M33" i="27"/>
  <c r="G24" i="27"/>
  <c r="M19" i="5"/>
  <c r="G30" i="3"/>
  <c r="M20" i="3"/>
  <c r="M35" i="25"/>
  <c r="M50" i="25"/>
  <c r="M53" i="25"/>
  <c r="M68" i="25"/>
  <c r="M81" i="25"/>
  <c r="M33" i="25"/>
  <c r="M32" i="25"/>
  <c r="M67" i="25"/>
  <c r="M69" i="25"/>
  <c r="M19" i="25"/>
  <c r="M19" i="17"/>
  <c r="K32" i="7"/>
  <c r="L28" i="7"/>
  <c r="K28" i="7"/>
  <c r="K27" i="7"/>
  <c r="L27" i="7"/>
  <c r="L26" i="7"/>
  <c r="K26" i="7"/>
  <c r="K24" i="7"/>
  <c r="L24" i="7"/>
  <c r="L23" i="7"/>
  <c r="K23" i="7"/>
  <c r="K19" i="7"/>
  <c r="L19" i="7"/>
  <c r="L18" i="7"/>
  <c r="K18" i="7"/>
  <c r="J18" i="7"/>
  <c r="G18" i="7"/>
  <c r="H64" i="1"/>
  <c r="M215" i="1" l="1"/>
  <c r="H214" i="1"/>
  <c r="L214" i="1" s="1"/>
  <c r="M18" i="7"/>
  <c r="M28" i="33"/>
  <c r="J28" i="33"/>
  <c r="G28" i="33"/>
  <c r="M22" i="33"/>
  <c r="J22" i="33"/>
  <c r="G22" i="33"/>
  <c r="G42" i="30" l="1"/>
  <c r="M42" i="30"/>
  <c r="J42" i="30"/>
  <c r="G38" i="30"/>
  <c r="G36" i="30"/>
  <c r="M38" i="30"/>
  <c r="M39" i="30"/>
  <c r="J37" i="30"/>
  <c r="J38" i="30"/>
  <c r="J39" i="30"/>
  <c r="J36" i="30"/>
  <c r="G37" i="30"/>
  <c r="G39" i="30"/>
  <c r="G34" i="30"/>
  <c r="M31" i="30"/>
  <c r="J31" i="30"/>
  <c r="J28" i="30"/>
  <c r="G31" i="30"/>
  <c r="G24" i="30"/>
  <c r="G21" i="30"/>
  <c r="C20" i="30"/>
  <c r="G19" i="30"/>
  <c r="D19" i="30"/>
  <c r="C19" i="30"/>
  <c r="J19" i="30"/>
  <c r="M21" i="30"/>
  <c r="M24" i="30"/>
  <c r="J20" i="30"/>
  <c r="J21" i="30"/>
  <c r="J24" i="30"/>
  <c r="M45" i="30"/>
  <c r="J45" i="30"/>
  <c r="G45" i="30"/>
  <c r="M40" i="30"/>
  <c r="J40" i="30"/>
  <c r="G40" i="30"/>
  <c r="J34" i="30"/>
  <c r="G33" i="12"/>
  <c r="K24" i="12"/>
  <c r="M24" i="12" s="1"/>
  <c r="G20" i="12"/>
  <c r="J20" i="12"/>
  <c r="G24" i="12"/>
  <c r="J24" i="12"/>
  <c r="J33" i="12"/>
  <c r="M33" i="12"/>
  <c r="G28" i="30" l="1"/>
  <c r="K28" i="30"/>
  <c r="M28" i="30" s="1"/>
  <c r="G29" i="12"/>
  <c r="K29" i="12"/>
  <c r="M29" i="12" s="1"/>
  <c r="G20" i="30"/>
  <c r="J30" i="28"/>
  <c r="J29" i="28"/>
  <c r="J27" i="28"/>
  <c r="J21" i="28"/>
  <c r="J20" i="28"/>
  <c r="G21" i="28" l="1"/>
  <c r="K21" i="28"/>
  <c r="M21" i="28" s="1"/>
  <c r="G27" i="28"/>
  <c r="K27" i="28"/>
  <c r="M27" i="28" s="1"/>
  <c r="G30" i="28"/>
  <c r="K30" i="28"/>
  <c r="M30" i="28" s="1"/>
  <c r="G20" i="28"/>
  <c r="K20" i="28"/>
  <c r="M20" i="28" s="1"/>
  <c r="G29" i="28"/>
  <c r="K29" i="28"/>
  <c r="M29" i="28" s="1"/>
  <c r="K29" i="27"/>
  <c r="M29" i="27" s="1"/>
  <c r="G25" i="27"/>
  <c r="G21" i="27"/>
  <c r="G26" i="27"/>
  <c r="J30" i="27"/>
  <c r="J29" i="27"/>
  <c r="J28" i="27"/>
  <c r="M26" i="27"/>
  <c r="J26" i="27"/>
  <c r="M25" i="27"/>
  <c r="J25" i="27"/>
  <c r="J22" i="27"/>
  <c r="G22" i="27"/>
  <c r="M21" i="27"/>
  <c r="J21" i="27"/>
  <c r="J20" i="27"/>
  <c r="G20" i="27"/>
  <c r="G29" i="27" l="1"/>
  <c r="G28" i="27"/>
  <c r="K28" i="27"/>
  <c r="M28" i="27" s="1"/>
  <c r="G30" i="27"/>
  <c r="K30" i="27"/>
  <c r="M30" i="27" s="1"/>
  <c r="K30" i="16"/>
  <c r="K30" i="8" l="1"/>
  <c r="K26" i="8"/>
  <c r="K22" i="8"/>
  <c r="G63" i="3"/>
  <c r="G62" i="3"/>
  <c r="G61" i="3"/>
  <c r="G59" i="3"/>
  <c r="G57" i="3"/>
  <c r="G55" i="3"/>
  <c r="G45" i="3"/>
  <c r="G43" i="3"/>
  <c r="G40" i="3"/>
  <c r="K38" i="3"/>
  <c r="G34" i="3"/>
  <c r="G33" i="3"/>
  <c r="G28" i="3"/>
  <c r="G26" i="3"/>
  <c r="G24" i="3"/>
  <c r="G23" i="3"/>
  <c r="G22" i="3"/>
  <c r="G21" i="3"/>
  <c r="G25" i="3"/>
  <c r="G27" i="3"/>
  <c r="G31" i="3"/>
  <c r="G32" i="3"/>
  <c r="G37" i="3"/>
  <c r="G38" i="3"/>
  <c r="G47" i="3"/>
  <c r="G48" i="3"/>
  <c r="G49" i="3"/>
  <c r="G50" i="3"/>
  <c r="G51" i="3"/>
  <c r="G56" i="3"/>
  <c r="G58" i="3"/>
  <c r="G60" i="3"/>
  <c r="G35" i="25"/>
  <c r="J28" i="7"/>
  <c r="G19" i="7"/>
  <c r="G23" i="7"/>
  <c r="G24" i="7"/>
  <c r="G26" i="7"/>
  <c r="G27" i="7"/>
  <c r="G39" i="3" l="1"/>
  <c r="K39" i="3"/>
  <c r="G52" i="3"/>
  <c r="K52" i="3"/>
  <c r="L331" i="1"/>
  <c r="M331" i="1"/>
  <c r="L209" i="1"/>
  <c r="M209" i="1"/>
  <c r="L20" i="1" l="1"/>
  <c r="L21" i="1"/>
  <c r="L27" i="1"/>
  <c r="L29" i="1"/>
  <c r="L30" i="1"/>
  <c r="L31" i="1"/>
  <c r="L35" i="1"/>
  <c r="L38" i="1"/>
  <c r="H325" i="1"/>
  <c r="I325" i="1"/>
  <c r="L340" i="1"/>
  <c r="M340" i="1"/>
  <c r="L341" i="1"/>
  <c r="M341" i="1"/>
  <c r="I335" i="1"/>
  <c r="H335" i="1"/>
  <c r="I203" i="1"/>
  <c r="I114" i="1"/>
  <c r="J114" i="1"/>
  <c r="K114" i="1"/>
  <c r="H114" i="1"/>
  <c r="M43" i="1" l="1"/>
  <c r="M38" i="1"/>
  <c r="M35" i="1"/>
  <c r="M31" i="1"/>
  <c r="M30" i="1"/>
  <c r="L43" i="1"/>
  <c r="M29" i="1"/>
  <c r="M27" i="1"/>
  <c r="M21" i="1"/>
  <c r="M20" i="1"/>
  <c r="M333" i="1"/>
  <c r="L333" i="1"/>
  <c r="K332" i="1"/>
  <c r="M332" i="1" s="1"/>
  <c r="J332" i="1"/>
  <c r="L332" i="1" s="1"/>
  <c r="K330" i="1"/>
  <c r="K327" i="1" s="1"/>
  <c r="J330" i="1"/>
  <c r="J327" i="1" s="1"/>
  <c r="M339" i="1"/>
  <c r="L339" i="1"/>
  <c r="M338" i="1"/>
  <c r="L338" i="1"/>
  <c r="M337" i="1"/>
  <c r="J337" i="1"/>
  <c r="L337" i="1" s="1"/>
  <c r="M336" i="1"/>
  <c r="M318" i="1"/>
  <c r="L318" i="1"/>
  <c r="I317" i="1"/>
  <c r="M317" i="1" s="1"/>
  <c r="H317" i="1"/>
  <c r="L317" i="1" s="1"/>
  <c r="M313" i="1"/>
  <c r="L313" i="1"/>
  <c r="M312" i="1"/>
  <c r="L312" i="1"/>
  <c r="M311" i="1"/>
  <c r="L311" i="1"/>
  <c r="I310" i="1"/>
  <c r="M310" i="1" s="1"/>
  <c r="H310" i="1"/>
  <c r="M309" i="1"/>
  <c r="L309" i="1"/>
  <c r="M308" i="1"/>
  <c r="L308" i="1"/>
  <c r="K307" i="1"/>
  <c r="J307" i="1"/>
  <c r="J302" i="1" s="1"/>
  <c r="J301" i="1" s="1"/>
  <c r="I307" i="1"/>
  <c r="M306" i="1"/>
  <c r="L306" i="1"/>
  <c r="M305" i="1"/>
  <c r="L305" i="1"/>
  <c r="I304" i="1"/>
  <c r="M304" i="1" s="1"/>
  <c r="H304" i="1"/>
  <c r="K302" i="1"/>
  <c r="K301" i="1" s="1"/>
  <c r="M286" i="1"/>
  <c r="L286" i="1"/>
  <c r="M284" i="1"/>
  <c r="L284" i="1"/>
  <c r="M238" i="1"/>
  <c r="L238" i="1"/>
  <c r="I237" i="1"/>
  <c r="M237" i="1" s="1"/>
  <c r="H237" i="1"/>
  <c r="L237" i="1" s="1"/>
  <c r="M323" i="1"/>
  <c r="L323" i="1"/>
  <c r="M322" i="1"/>
  <c r="L322" i="1"/>
  <c r="I321" i="1"/>
  <c r="M321" i="1" s="1"/>
  <c r="H321" i="1"/>
  <c r="L321" i="1" s="1"/>
  <c r="K320" i="1"/>
  <c r="J320" i="1"/>
  <c r="I320" i="1"/>
  <c r="H320" i="1"/>
  <c r="M196" i="1"/>
  <c r="L196" i="1"/>
  <c r="K195" i="1"/>
  <c r="M195" i="1" s="1"/>
  <c r="J195" i="1"/>
  <c r="L195" i="1" s="1"/>
  <c r="M194" i="1"/>
  <c r="L194" i="1"/>
  <c r="K193" i="1"/>
  <c r="M193" i="1" s="1"/>
  <c r="M190" i="1"/>
  <c r="L190" i="1"/>
  <c r="I189" i="1"/>
  <c r="H189" i="1"/>
  <c r="M187" i="1"/>
  <c r="L187" i="1"/>
  <c r="M186" i="1"/>
  <c r="L186" i="1"/>
  <c r="M185" i="1"/>
  <c r="L185" i="1"/>
  <c r="M184" i="1"/>
  <c r="L184" i="1"/>
  <c r="M183" i="1"/>
  <c r="L183" i="1"/>
  <c r="M182" i="1"/>
  <c r="L182" i="1"/>
  <c r="M181" i="1"/>
  <c r="L181" i="1"/>
  <c r="M180" i="1"/>
  <c r="L180" i="1"/>
  <c r="K179" i="1"/>
  <c r="K174" i="1" s="1"/>
  <c r="J179" i="1"/>
  <c r="J174" i="1" s="1"/>
  <c r="M178" i="1"/>
  <c r="L178" i="1"/>
  <c r="M177" i="1"/>
  <c r="L177" i="1"/>
  <c r="M176" i="1"/>
  <c r="L176" i="1"/>
  <c r="I175" i="1"/>
  <c r="H175" i="1"/>
  <c r="L64" i="1"/>
  <c r="I64" i="1"/>
  <c r="M64" i="1" s="1"/>
  <c r="I60" i="1"/>
  <c r="M60" i="1" s="1"/>
  <c r="H60" i="1"/>
  <c r="L60" i="1" s="1"/>
  <c r="H52" i="1"/>
  <c r="I208" i="1"/>
  <c r="M208" i="1" s="1"/>
  <c r="H208" i="1"/>
  <c r="M207" i="1"/>
  <c r="L207" i="1"/>
  <c r="M206" i="1"/>
  <c r="L206" i="1"/>
  <c r="M205" i="1"/>
  <c r="L205" i="1"/>
  <c r="M204" i="1"/>
  <c r="L204" i="1"/>
  <c r="L203" i="1"/>
  <c r="M249" i="1"/>
  <c r="L249" i="1"/>
  <c r="M247" i="1"/>
  <c r="L247" i="1"/>
  <c r="M246" i="1"/>
  <c r="L246" i="1"/>
  <c r="M241" i="1"/>
  <c r="L241" i="1"/>
  <c r="H240" i="1"/>
  <c r="M166" i="1"/>
  <c r="L166" i="1"/>
  <c r="M165" i="1"/>
  <c r="L165" i="1"/>
  <c r="M164" i="1"/>
  <c r="L164" i="1"/>
  <c r="I163" i="1"/>
  <c r="H163" i="1"/>
  <c r="M162" i="1"/>
  <c r="L162" i="1"/>
  <c r="M161" i="1"/>
  <c r="L161" i="1"/>
  <c r="M160" i="1"/>
  <c r="L160" i="1"/>
  <c r="M158" i="1"/>
  <c r="L158" i="1"/>
  <c r="M157" i="1"/>
  <c r="L157" i="1"/>
  <c r="M156" i="1"/>
  <c r="L156" i="1"/>
  <c r="K154" i="1"/>
  <c r="K153" i="1" s="1"/>
  <c r="J154" i="1"/>
  <c r="J153" i="1" s="1"/>
  <c r="M296" i="1"/>
  <c r="L296" i="1"/>
  <c r="M295" i="1"/>
  <c r="L295" i="1"/>
  <c r="M294" i="1"/>
  <c r="L294" i="1"/>
  <c r="M149" i="1"/>
  <c r="L149" i="1"/>
  <c r="M148" i="1"/>
  <c r="L148" i="1"/>
  <c r="M147" i="1"/>
  <c r="L147" i="1"/>
  <c r="M143" i="1"/>
  <c r="L143" i="1"/>
  <c r="M142" i="1"/>
  <c r="H142" i="1"/>
  <c r="L142" i="1" s="1"/>
  <c r="M141" i="1"/>
  <c r="L141" i="1"/>
  <c r="M140" i="1"/>
  <c r="L140" i="1"/>
  <c r="M139" i="1"/>
  <c r="L139" i="1"/>
  <c r="I138" i="1"/>
  <c r="M138" i="1" s="1"/>
  <c r="H138" i="1"/>
  <c r="L138" i="1" s="1"/>
  <c r="M137" i="1"/>
  <c r="L137" i="1"/>
  <c r="M136" i="1"/>
  <c r="L136" i="1"/>
  <c r="M135" i="1"/>
  <c r="L135" i="1"/>
  <c r="M134" i="1"/>
  <c r="L134" i="1"/>
  <c r="K133" i="1"/>
  <c r="K128" i="1" s="1"/>
  <c r="K127" i="1" s="1"/>
  <c r="M132" i="1"/>
  <c r="L132" i="1"/>
  <c r="M131" i="1"/>
  <c r="L131" i="1"/>
  <c r="M130" i="1"/>
  <c r="L130" i="1"/>
  <c r="I129" i="1"/>
  <c r="H129" i="1"/>
  <c r="J128" i="1"/>
  <c r="J127" i="1" s="1"/>
  <c r="K124" i="1"/>
  <c r="M124" i="1" s="1"/>
  <c r="J124" i="1"/>
  <c r="L124" i="1" s="1"/>
  <c r="M123" i="1"/>
  <c r="L123" i="1"/>
  <c r="K122" i="1"/>
  <c r="J122" i="1"/>
  <c r="M121" i="1"/>
  <c r="L121" i="1"/>
  <c r="M118" i="1"/>
  <c r="L118" i="1"/>
  <c r="M117" i="1"/>
  <c r="L117" i="1"/>
  <c r="K116" i="1"/>
  <c r="J116" i="1"/>
  <c r="I116" i="1"/>
  <c r="H116" i="1"/>
  <c r="M115" i="1"/>
  <c r="M114" i="1" s="1"/>
  <c r="L115" i="1"/>
  <c r="L114" i="1" s="1"/>
  <c r="K108" i="1"/>
  <c r="J108" i="1"/>
  <c r="I108" i="1"/>
  <c r="M108" i="1" s="1"/>
  <c r="H108" i="1"/>
  <c r="L108" i="1" s="1"/>
  <c r="K102" i="1"/>
  <c r="J102" i="1"/>
  <c r="I98" i="1"/>
  <c r="H98" i="1"/>
  <c r="K93" i="1"/>
  <c r="M93" i="1" s="1"/>
  <c r="J93" i="1"/>
  <c r="L93" i="1" s="1"/>
  <c r="K91" i="1"/>
  <c r="M91" i="1" s="1"/>
  <c r="J91" i="1"/>
  <c r="L91" i="1" s="1"/>
  <c r="I85" i="1"/>
  <c r="M85" i="1" s="1"/>
  <c r="L85" i="1"/>
  <c r="I79" i="1"/>
  <c r="M79" i="1" s="1"/>
  <c r="H79" i="1"/>
  <c r="L79" i="1" s="1"/>
  <c r="I69" i="1"/>
  <c r="M69" i="1" s="1"/>
  <c r="H69" i="1"/>
  <c r="L69" i="1" s="1"/>
  <c r="I46" i="1"/>
  <c r="H46" i="1"/>
  <c r="M45" i="1"/>
  <c r="J44" i="1"/>
  <c r="H44" i="1"/>
  <c r="I44" i="1"/>
  <c r="K42" i="1"/>
  <c r="I42" i="1"/>
  <c r="J42" i="1"/>
  <c r="H42" i="1"/>
  <c r="K36" i="1"/>
  <c r="J36" i="1"/>
  <c r="I36" i="1"/>
  <c r="H36" i="1"/>
  <c r="K34" i="1"/>
  <c r="I34" i="1"/>
  <c r="L33" i="1"/>
  <c r="L32" i="1"/>
  <c r="K28" i="1"/>
  <c r="J28" i="1"/>
  <c r="J22" i="1" s="1"/>
  <c r="I28" i="1"/>
  <c r="K19" i="1"/>
  <c r="K18" i="1" s="1"/>
  <c r="I19" i="1"/>
  <c r="J19" i="1"/>
  <c r="J18" i="1" s="1"/>
  <c r="H19" i="1"/>
  <c r="H18" i="1" s="1"/>
  <c r="I40" i="1" l="1"/>
  <c r="K192" i="1"/>
  <c r="M192" i="1" s="1"/>
  <c r="K173" i="1"/>
  <c r="J193" i="1"/>
  <c r="L36" i="1"/>
  <c r="I73" i="1"/>
  <c r="I68" i="1" s="1"/>
  <c r="I67" i="1" s="1"/>
  <c r="K97" i="1"/>
  <c r="I316" i="1"/>
  <c r="M316" i="1" s="1"/>
  <c r="J97" i="1"/>
  <c r="H316" i="1"/>
  <c r="L316" i="1" s="1"/>
  <c r="L189" i="1"/>
  <c r="H179" i="1"/>
  <c r="L304" i="1"/>
  <c r="H303" i="1"/>
  <c r="L208" i="1"/>
  <c r="H202" i="1"/>
  <c r="M189" i="1"/>
  <c r="I179" i="1"/>
  <c r="I174" i="1" s="1"/>
  <c r="L310" i="1"/>
  <c r="H307" i="1"/>
  <c r="H133" i="1"/>
  <c r="L133" i="1" s="1"/>
  <c r="I133" i="1"/>
  <c r="M133" i="1" s="1"/>
  <c r="H73" i="1"/>
  <c r="H68" i="1" s="1"/>
  <c r="H67" i="1" s="1"/>
  <c r="H40" i="1"/>
  <c r="J40" i="1"/>
  <c r="L163" i="1"/>
  <c r="L159" i="1"/>
  <c r="H146" i="1"/>
  <c r="L146" i="1" s="1"/>
  <c r="M163" i="1"/>
  <c r="I159" i="1"/>
  <c r="M159" i="1" s="1"/>
  <c r="L34" i="1"/>
  <c r="I146" i="1"/>
  <c r="L175" i="1"/>
  <c r="M175" i="1"/>
  <c r="M129" i="1"/>
  <c r="L129" i="1"/>
  <c r="M98" i="1"/>
  <c r="L98" i="1"/>
  <c r="L52" i="1"/>
  <c r="M122" i="1"/>
  <c r="K120" i="1"/>
  <c r="M120" i="1" s="1"/>
  <c r="L122" i="1"/>
  <c r="J120" i="1"/>
  <c r="L120" i="1" s="1"/>
  <c r="L42" i="1"/>
  <c r="L41" i="1"/>
  <c r="I18" i="1"/>
  <c r="M19" i="1"/>
  <c r="M41" i="1"/>
  <c r="L330" i="1"/>
  <c r="L24" i="1"/>
  <c r="L25" i="1"/>
  <c r="L26" i="1"/>
  <c r="M28" i="1"/>
  <c r="M32" i="1"/>
  <c r="M33" i="1"/>
  <c r="M34" i="1"/>
  <c r="M36" i="1"/>
  <c r="K44" i="1"/>
  <c r="J89" i="1"/>
  <c r="H102" i="1"/>
  <c r="H97" i="1" s="1"/>
  <c r="L116" i="1"/>
  <c r="L125" i="1"/>
  <c r="H293" i="1"/>
  <c r="H155" i="1"/>
  <c r="L240" i="1"/>
  <c r="I52" i="1"/>
  <c r="L320" i="1"/>
  <c r="H236" i="1"/>
  <c r="L307" i="1"/>
  <c r="H315" i="1"/>
  <c r="L315" i="1" s="1"/>
  <c r="M330" i="1"/>
  <c r="L45" i="1"/>
  <c r="L19" i="1"/>
  <c r="L23" i="1"/>
  <c r="M24" i="1"/>
  <c r="M25" i="1"/>
  <c r="M26" i="1"/>
  <c r="M42" i="1"/>
  <c r="L44" i="1"/>
  <c r="K89" i="1"/>
  <c r="I102" i="1"/>
  <c r="I97" i="1" s="1"/>
  <c r="I96" i="1" s="1"/>
  <c r="M116" i="1"/>
  <c r="M125" i="1"/>
  <c r="I293" i="1"/>
  <c r="I292" i="1" s="1"/>
  <c r="I155" i="1"/>
  <c r="M240" i="1"/>
  <c r="M320" i="1"/>
  <c r="I236" i="1"/>
  <c r="I303" i="1"/>
  <c r="M307" i="1"/>
  <c r="J17" i="1"/>
  <c r="L283" i="1"/>
  <c r="H282" i="1"/>
  <c r="M283" i="1"/>
  <c r="I282" i="1"/>
  <c r="I281" i="1" s="1"/>
  <c r="I22" i="1"/>
  <c r="K22" i="1"/>
  <c r="K17" i="1" s="1"/>
  <c r="H28" i="1"/>
  <c r="H22" i="1" s="1"/>
  <c r="H17" i="1" s="1"/>
  <c r="I56" i="1"/>
  <c r="H56" i="1"/>
  <c r="H51" i="1" s="1"/>
  <c r="M335" i="1"/>
  <c r="J336" i="1"/>
  <c r="J335" i="1" s="1"/>
  <c r="I315" i="1" l="1"/>
  <c r="M315" i="1" s="1"/>
  <c r="H174" i="1"/>
  <c r="H173" i="1" s="1"/>
  <c r="L193" i="1"/>
  <c r="J192" i="1"/>
  <c r="L179" i="1"/>
  <c r="H128" i="1"/>
  <c r="L128" i="1" s="1"/>
  <c r="M179" i="1"/>
  <c r="I173" i="1"/>
  <c r="M173" i="1" s="1"/>
  <c r="M146" i="1"/>
  <c r="I145" i="1"/>
  <c r="M145" i="1" s="1"/>
  <c r="H145" i="1"/>
  <c r="L145" i="1" s="1"/>
  <c r="H302" i="1"/>
  <c r="I128" i="1"/>
  <c r="I127" i="1" s="1"/>
  <c r="M44" i="1"/>
  <c r="K40" i="1"/>
  <c r="M40" i="1" s="1"/>
  <c r="K119" i="1"/>
  <c r="M119" i="1" s="1"/>
  <c r="M18" i="1"/>
  <c r="I17" i="1"/>
  <c r="M17" i="1" s="1"/>
  <c r="L18" i="1"/>
  <c r="J119" i="1"/>
  <c r="L119" i="1" s="1"/>
  <c r="I154" i="1"/>
  <c r="I153" i="1" s="1"/>
  <c r="H154" i="1"/>
  <c r="I51" i="1"/>
  <c r="I50" i="1" s="1"/>
  <c r="M50" i="1" s="1"/>
  <c r="M52" i="1"/>
  <c r="M174" i="1"/>
  <c r="M56" i="1"/>
  <c r="L68" i="1"/>
  <c r="M236" i="1"/>
  <c r="I235" i="1"/>
  <c r="M235" i="1" s="1"/>
  <c r="M155" i="1"/>
  <c r="M89" i="1"/>
  <c r="K88" i="1"/>
  <c r="K67" i="1" s="1"/>
  <c r="K326" i="1"/>
  <c r="K325" i="1" s="1"/>
  <c r="M327" i="1"/>
  <c r="L327" i="1"/>
  <c r="J326" i="1"/>
  <c r="M73" i="1"/>
  <c r="M293" i="1"/>
  <c r="M292" i="1"/>
  <c r="L236" i="1"/>
  <c r="H235" i="1"/>
  <c r="L235" i="1" s="1"/>
  <c r="L47" i="1"/>
  <c r="J46" i="1"/>
  <c r="L46" i="1" s="1"/>
  <c r="L102" i="1"/>
  <c r="M68" i="1"/>
  <c r="L73" i="1"/>
  <c r="I39" i="1"/>
  <c r="M22" i="1"/>
  <c r="M303" i="1"/>
  <c r="I302" i="1"/>
  <c r="I301" i="1" s="1"/>
  <c r="L155" i="1"/>
  <c r="L89" i="1"/>
  <c r="J88" i="1"/>
  <c r="J67" i="1" s="1"/>
  <c r="H39" i="1"/>
  <c r="H16" i="1" s="1"/>
  <c r="L40" i="1"/>
  <c r="L28" i="1"/>
  <c r="M47" i="1"/>
  <c r="K46" i="1"/>
  <c r="M46" i="1" s="1"/>
  <c r="M102" i="1"/>
  <c r="M23" i="1"/>
  <c r="L303" i="1"/>
  <c r="L293" i="1"/>
  <c r="H292" i="1"/>
  <c r="L292" i="1" s="1"/>
  <c r="M282" i="1"/>
  <c r="M281" i="1"/>
  <c r="L282" i="1"/>
  <c r="H281" i="1"/>
  <c r="L281" i="1" s="1"/>
  <c r="L56" i="1"/>
  <c r="L202" i="1"/>
  <c r="H201" i="1"/>
  <c r="L201" i="1" s="1"/>
  <c r="M203" i="1"/>
  <c r="I202" i="1"/>
  <c r="I201" i="1" s="1"/>
  <c r="L336" i="1"/>
  <c r="L335" i="1"/>
  <c r="L174" i="1" l="1"/>
  <c r="J96" i="1"/>
  <c r="L192" i="1"/>
  <c r="J173" i="1"/>
  <c r="L173" i="1" s="1"/>
  <c r="H127" i="1"/>
  <c r="L127" i="1" s="1"/>
  <c r="K96" i="1"/>
  <c r="M96" i="1" s="1"/>
  <c r="M128" i="1"/>
  <c r="M127" i="1"/>
  <c r="L88" i="1"/>
  <c r="L67" i="1"/>
  <c r="M88" i="1"/>
  <c r="M67" i="1"/>
  <c r="M51" i="1"/>
  <c r="I16" i="1"/>
  <c r="J39" i="1"/>
  <c r="J16" i="1" s="1"/>
  <c r="L154" i="1"/>
  <c r="H153" i="1"/>
  <c r="L153" i="1" s="1"/>
  <c r="M302" i="1"/>
  <c r="M301" i="1"/>
  <c r="M154" i="1"/>
  <c r="M153" i="1"/>
  <c r="M326" i="1"/>
  <c r="M97" i="1"/>
  <c r="L22" i="1"/>
  <c r="K39" i="1"/>
  <c r="L326" i="1"/>
  <c r="J325" i="1"/>
  <c r="L302" i="1"/>
  <c r="H301" i="1"/>
  <c r="L301" i="1" s="1"/>
  <c r="L97" i="1"/>
  <c r="H96" i="1"/>
  <c r="L96" i="1" s="1"/>
  <c r="L51" i="1"/>
  <c r="H50" i="1"/>
  <c r="L50" i="1" s="1"/>
  <c r="M202" i="1"/>
  <c r="M201" i="1"/>
  <c r="M26" i="9"/>
  <c r="J26" i="9"/>
  <c r="G26" i="9"/>
  <c r="G21" i="9"/>
  <c r="J21" i="9"/>
  <c r="M21" i="9"/>
  <c r="M28" i="16"/>
  <c r="M30" i="16"/>
  <c r="J30" i="16"/>
  <c r="G30" i="16"/>
  <c r="M25" i="16"/>
  <c r="J25" i="16"/>
  <c r="G25" i="16"/>
  <c r="M325" i="1" l="1"/>
  <c r="L325" i="1"/>
  <c r="L39" i="1"/>
  <c r="K16" i="1"/>
  <c r="L17" i="1"/>
  <c r="M39" i="1"/>
  <c r="M32" i="7"/>
  <c r="J32" i="7"/>
  <c r="G32" i="7"/>
  <c r="J27" i="7"/>
  <c r="M22" i="5"/>
  <c r="M25" i="5"/>
  <c r="M27" i="5"/>
  <c r="M30" i="5"/>
  <c r="M38" i="5"/>
  <c r="M41" i="5"/>
  <c r="M47" i="5"/>
  <c r="J38" i="5"/>
  <c r="J41" i="5"/>
  <c r="J47" i="5"/>
  <c r="G38" i="5"/>
  <c r="G41" i="5"/>
  <c r="G47" i="5"/>
  <c r="J30" i="5"/>
  <c r="G30" i="5"/>
  <c r="J27" i="5"/>
  <c r="G27" i="5"/>
  <c r="J25" i="5"/>
  <c r="G25" i="5"/>
  <c r="J22" i="5"/>
  <c r="G22" i="5"/>
  <c r="J21" i="5"/>
  <c r="L16" i="1" l="1"/>
  <c r="M16" i="1"/>
  <c r="M31" i="25"/>
  <c r="J31" i="25"/>
  <c r="G31" i="25"/>
  <c r="M30" i="25"/>
  <c r="J30" i="25"/>
  <c r="G30" i="25"/>
  <c r="M29" i="25"/>
  <c r="J29" i="25"/>
  <c r="G29" i="25"/>
  <c r="M46" i="25"/>
  <c r="J46" i="25"/>
  <c r="G46" i="25"/>
  <c r="M43" i="25"/>
  <c r="J43" i="25"/>
  <c r="G43" i="25"/>
  <c r="M40" i="25"/>
  <c r="J40" i="25"/>
  <c r="G40" i="25"/>
  <c r="M37" i="25"/>
  <c r="J37" i="25"/>
  <c r="G37" i="25"/>
  <c r="M28" i="25"/>
  <c r="J28" i="25"/>
  <c r="G28" i="25"/>
  <c r="M62" i="17"/>
  <c r="J62" i="17"/>
  <c r="G62" i="17"/>
  <c r="M61" i="17"/>
  <c r="J61" i="17"/>
  <c r="G61" i="17"/>
  <c r="M47" i="17"/>
  <c r="J47" i="17"/>
  <c r="G47" i="17"/>
  <c r="M37" i="17"/>
  <c r="J37" i="17"/>
  <c r="G37" i="17"/>
  <c r="M30" i="17"/>
  <c r="J30" i="17"/>
  <c r="G30" i="17"/>
  <c r="M26" i="17"/>
  <c r="J26" i="17"/>
  <c r="G26" i="17"/>
  <c r="M52" i="17"/>
  <c r="J52" i="17"/>
  <c r="G52" i="17"/>
  <c r="M51" i="17"/>
  <c r="J51" i="17"/>
  <c r="G51" i="17"/>
  <c r="M41" i="17"/>
  <c r="J41" i="17"/>
  <c r="G41" i="17"/>
  <c r="M35" i="17"/>
  <c r="J35" i="17"/>
  <c r="G35" i="17"/>
  <c r="M33" i="17"/>
  <c r="J33" i="17"/>
  <c r="G33" i="17"/>
  <c r="M27" i="17"/>
  <c r="J27" i="17"/>
  <c r="G27" i="17"/>
  <c r="M24" i="17"/>
  <c r="J24" i="17"/>
  <c r="G24" i="17"/>
  <c r="M21" i="3" l="1"/>
  <c r="M22" i="3"/>
  <c r="M23" i="3"/>
  <c r="M24" i="3"/>
  <c r="M25" i="3"/>
  <c r="M26" i="3"/>
  <c r="M27" i="3"/>
  <c r="M28" i="3"/>
  <c r="M31" i="3"/>
  <c r="M32" i="3"/>
  <c r="M33" i="3"/>
  <c r="M34" i="3"/>
  <c r="M37" i="3"/>
  <c r="M38" i="3"/>
  <c r="M39" i="3"/>
  <c r="M40" i="3"/>
  <c r="M43" i="3"/>
  <c r="M45" i="3"/>
  <c r="M52" i="3"/>
  <c r="M55" i="3"/>
  <c r="M56" i="3"/>
  <c r="M57" i="3"/>
  <c r="M58" i="3"/>
  <c r="M59" i="3"/>
  <c r="M60" i="3"/>
  <c r="M61" i="3"/>
  <c r="M62" i="3"/>
  <c r="M63" i="3"/>
  <c r="J21" i="3"/>
  <c r="J22" i="3"/>
  <c r="J23" i="3"/>
  <c r="J24" i="3"/>
  <c r="J25" i="3"/>
  <c r="J26" i="3"/>
  <c r="J27" i="3"/>
  <c r="J28" i="3"/>
  <c r="J31" i="3"/>
  <c r="J32" i="3"/>
  <c r="J33" i="3"/>
  <c r="J34" i="3"/>
  <c r="J37" i="3"/>
  <c r="J38" i="3"/>
  <c r="J39" i="3"/>
  <c r="J40" i="3"/>
  <c r="J43" i="3"/>
  <c r="J45" i="3"/>
  <c r="J47" i="3"/>
  <c r="J48" i="3"/>
  <c r="J49" i="3"/>
  <c r="J50" i="3"/>
  <c r="J51" i="3"/>
  <c r="J52" i="3"/>
  <c r="J55" i="3"/>
  <c r="J56" i="3"/>
  <c r="J57" i="3"/>
  <c r="J58" i="3"/>
  <c r="J59" i="3"/>
  <c r="J60" i="3"/>
  <c r="J61" i="3"/>
  <c r="J62" i="3"/>
  <c r="J63" i="3"/>
  <c r="M19" i="16"/>
  <c r="M24" i="16"/>
  <c r="M27" i="16"/>
  <c r="J19" i="16"/>
  <c r="J24" i="16"/>
  <c r="J27" i="16"/>
  <c r="J28" i="16"/>
  <c r="G19" i="16"/>
  <c r="G24" i="16"/>
  <c r="G27" i="16"/>
  <c r="G28" i="16"/>
  <c r="M23" i="9"/>
  <c r="M25" i="9"/>
  <c r="M28" i="9"/>
  <c r="J23" i="9"/>
  <c r="J25" i="9"/>
  <c r="J28" i="9"/>
  <c r="G23" i="9"/>
  <c r="G28" i="9"/>
  <c r="M22" i="8"/>
  <c r="M26" i="8"/>
  <c r="M30" i="8"/>
  <c r="J22" i="8"/>
  <c r="J26" i="8"/>
  <c r="J30" i="8"/>
  <c r="G22" i="8"/>
  <c r="G26" i="8"/>
  <c r="G30" i="8"/>
  <c r="M19" i="7"/>
  <c r="M23" i="7"/>
  <c r="M24" i="7"/>
  <c r="M26" i="7"/>
  <c r="M27" i="7"/>
  <c r="M28" i="7"/>
  <c r="J19" i="7"/>
  <c r="J23" i="7"/>
  <c r="J24" i="7"/>
  <c r="J26" i="7"/>
  <c r="G28" i="7"/>
</calcChain>
</file>

<file path=xl/sharedStrings.xml><?xml version="1.0" encoding="utf-8"?>
<sst xmlns="http://schemas.openxmlformats.org/spreadsheetml/2006/main" count="2097" uniqueCount="501">
  <si>
    <t>ІНФОРМАЦІЯ</t>
  </si>
  <si>
    <t>про бюджет за бюджетними програмами з деталізацією</t>
  </si>
  <si>
    <t>за кодами економічної класифікації видатків бюджету або класифікації кредитування бюджету</t>
  </si>
  <si>
    <t>(найменування головного розпорядника коштів державного бюджету)</t>
  </si>
  <si>
    <t>Код програмної класифікації 
видатків та кредитування 
бюджету / код економічної 
класифікації видатків 
бюджету або код 
кредитування бюджету</t>
  </si>
  <si>
    <t>Код функціональної 
класифікації 
видатків 
та кредитування 
бюджету</t>
  </si>
  <si>
    <t>Найменування згідно 
з програмною 
класифікацією видатків 
та кредитування 
бюджету</t>
  </si>
  <si>
    <t>Загальний фонд</t>
  </si>
  <si>
    <t>Спеціальний фонд</t>
  </si>
  <si>
    <t>Разом</t>
  </si>
  <si>
    <t>(тис.грн)</t>
  </si>
  <si>
    <t xml:space="preserve">Видатки всього за головним розпорядником коштів державного бюджету:
в т. ч. </t>
  </si>
  <si>
    <t>в т. ч. за бюджетними програмами</t>
  </si>
  <si>
    <t>(підпис)</t>
  </si>
  <si>
    <t>(ініціали і прізвище)</t>
  </si>
  <si>
    <t>про виконання результативних показників,</t>
  </si>
  <si>
    <t>що характеризують виконання бюджетної програми</t>
  </si>
  <si>
    <t xml:space="preserve">(код програмної класифікації видатків та кредитування бюджету) </t>
  </si>
  <si>
    <t>(назва бюджетної програми)</t>
  </si>
  <si>
    <t>№ з/п</t>
  </si>
  <si>
    <t>Показники</t>
  </si>
  <si>
    <t>Одиниця виміру</t>
  </si>
  <si>
    <t>Джерело інформації</t>
  </si>
  <si>
    <t>загальний фонд</t>
  </si>
  <si>
    <t>спеціальний фонд</t>
  </si>
  <si>
    <t>разом</t>
  </si>
  <si>
    <t>Затверджено паспортом бюджетної програми на звітний період</t>
  </si>
  <si>
    <t>Виконано за звітний період</t>
  </si>
  <si>
    <t>Відхилення</t>
  </si>
  <si>
    <t>Затрат</t>
  </si>
  <si>
    <t xml:space="preserve">Продукту </t>
  </si>
  <si>
    <t xml:space="preserve">Ефективності </t>
  </si>
  <si>
    <t>од.</t>
  </si>
  <si>
    <t>штатний розпис</t>
  </si>
  <si>
    <t>адмінперсоналу, за умовами оплати віднесених до педагогічного персоналу</t>
  </si>
  <si>
    <t>грн.</t>
  </si>
  <si>
    <t>спеціалістів</t>
  </si>
  <si>
    <t>кількість прийнятих нормативно-правових актів</t>
  </si>
  <si>
    <t>кількість виконаних листів, звернень, заяв, скарг на одного працівника</t>
  </si>
  <si>
    <t>кількість прийнятих нормативно-правових актів на одного працівника</t>
  </si>
  <si>
    <t>осіб</t>
  </si>
  <si>
    <t>Забезпечити реалізацію інших заходів з післядипломної освіти</t>
  </si>
  <si>
    <t>мережа</t>
  </si>
  <si>
    <t>середньомісячний розмір компенсації за пільговий проїзд автомобільним транспортом</t>
  </si>
  <si>
    <t>питома вага відшкодованих компенсацій до нарахованих</t>
  </si>
  <si>
    <t>Проведення розрахунків з педагогічними працівниками за пільговий проїзд автомобільним транспортом</t>
  </si>
  <si>
    <t>середній розмір допомоги</t>
  </si>
  <si>
    <t>рішення сесії</t>
  </si>
  <si>
    <t>витрати на утримання однієї штатної одиниці</t>
  </si>
  <si>
    <t>0910</t>
  </si>
  <si>
    <t>0921</t>
  </si>
  <si>
    <t>0960</t>
  </si>
  <si>
    <t>0950</t>
  </si>
  <si>
    <t>0990</t>
  </si>
  <si>
    <t>0111</t>
  </si>
  <si>
    <t>Усього:</t>
  </si>
  <si>
    <t>робітників</t>
  </si>
  <si>
    <t>обсяг видатків</t>
  </si>
  <si>
    <t>кількість закладів (за напрямами діяльності гуртків та місцем розташування)</t>
  </si>
  <si>
    <t>педагогічного персоналу</t>
  </si>
  <si>
    <t>Всього середньорічне число ставок (штатних одиниць, чоловіків)</t>
  </si>
  <si>
    <t>середньорічна кількість дітей (хлопців, дівчат), які отримують позашкільну освіту</t>
  </si>
  <si>
    <t>у т.ч. за художньо-естетичним напрямком</t>
  </si>
  <si>
    <t>мережа та контингент</t>
  </si>
  <si>
    <t>за гуманітарним напрямком</t>
  </si>
  <si>
    <t>накази</t>
  </si>
  <si>
    <t>кількість груп</t>
  </si>
  <si>
    <t>кількість дітей, що відвідують дошкільні заклади</t>
  </si>
  <si>
    <t>кількість дітей від 0 до 6 років</t>
  </si>
  <si>
    <t>середні витрати на 1 дитину</t>
  </si>
  <si>
    <t>діто-дні відвідування</t>
  </si>
  <si>
    <t>днів</t>
  </si>
  <si>
    <t>кількість днів відвідування</t>
  </si>
  <si>
    <t>відсоток охоплення дітей дошкільною освітою</t>
  </si>
  <si>
    <t>кількість  закладів І-ІІІ ступенів</t>
  </si>
  <si>
    <t>кількість  ліцеїв , гімназій</t>
  </si>
  <si>
    <t>кількість класів у закладах І - ІІІ ступенів</t>
  </si>
  <si>
    <t>кількість класів у ліцеях , гімназіях</t>
  </si>
  <si>
    <t>0611010</t>
  </si>
  <si>
    <t>Надання дошкільної освіти</t>
  </si>
  <si>
    <t>0610160</t>
  </si>
  <si>
    <t>Підвищення кваліфікації, перепідготовка кадрів  закладами післядипломної освіти</t>
  </si>
  <si>
    <t>Забезпечення діяльності інших закладів у сфері освіти</t>
  </si>
  <si>
    <t>Інші програми та заходи у сфері освіти</t>
  </si>
  <si>
    <t>0613033</t>
  </si>
  <si>
    <t xml:space="preserve"> Компенсаційні виплати на пільговий проїзд автомобільним транспортом окремим категоріям громадян</t>
  </si>
  <si>
    <t>0613133</t>
  </si>
  <si>
    <t>1040</t>
  </si>
  <si>
    <t>Інші заходи та заклади молодіжної політики</t>
  </si>
  <si>
    <t>0615011</t>
  </si>
  <si>
    <t>0810</t>
  </si>
  <si>
    <t>0615012</t>
  </si>
  <si>
    <t>0615031</t>
  </si>
  <si>
    <t>Утримання та навчально-тренувальна робота комунальних дитячо-юнацьких спортивних шкіл</t>
  </si>
  <si>
    <t>0615062</t>
  </si>
  <si>
    <t>Підтримка спорту вищих досягнень та організацій, які здійснюють фізкультурно-спортивну діяльність в регіоні</t>
  </si>
  <si>
    <t>0617366</t>
  </si>
  <si>
    <t>Реалізація проектів в рамках Надзвичайної  програми для відновлення України</t>
  </si>
  <si>
    <t>0617321</t>
  </si>
  <si>
    <t>0443</t>
  </si>
  <si>
    <t>Будівництво освітніх установ та закладів</t>
  </si>
  <si>
    <t>од</t>
  </si>
  <si>
    <t>кількість закладів</t>
  </si>
  <si>
    <t>Всього середньорічне число ставок / штатних одиниць</t>
  </si>
  <si>
    <t>Забезпечити діяльність інших закладів у сфері освіти</t>
  </si>
  <si>
    <t xml:space="preserve">спеціалістів </t>
  </si>
  <si>
    <t>обсяг видатків, пов'язаний з реалізацією Постанови КМУ від 25.08.2005 р. № 823</t>
  </si>
  <si>
    <t>обсяг видатків, пов'язаний з реалізацією заходів  Програми національно-патріотичного виховання дітей та молоді</t>
  </si>
  <si>
    <t>обсяг видатків, пов'язаний з реалізацією заходів  Програми  економічного і соціального розвитку</t>
  </si>
  <si>
    <t xml:space="preserve">рішення сесії </t>
  </si>
  <si>
    <t>середньорічна кількість одержувачів допомоги</t>
  </si>
  <si>
    <t>середні витрати на 1 захід, пов'язаний з реалізацією заходів  Програми національно-патріотичного виховання дітей та молоді</t>
  </si>
  <si>
    <t>кількість отриманих листів, звернень, заяв, скарг</t>
  </si>
  <si>
    <t>Управління освіти, молоді та спорту Лиманської міської ради</t>
  </si>
  <si>
    <t>кошторис</t>
  </si>
  <si>
    <t>розрахунковий показник</t>
  </si>
  <si>
    <t>середня вартість одного заходу</t>
  </si>
  <si>
    <t>Проведення навчально-тренувальних зборів і змагань з неолімпійських видів спорту</t>
  </si>
  <si>
    <t>Підготовка спортивного резерву та підвищення рівня фізичної підготовленості дітей дитячо-юнацькими спортивними школами</t>
  </si>
  <si>
    <t>дані з первинної облікової інформації</t>
  </si>
  <si>
    <t>Компенсаційні виплати на пільговий проїзд автомобільним транспортом окремим категоріям громадян</t>
  </si>
  <si>
    <t>середньомісячний розмір компенсації за пільговий проїзд автомобільним транспортом на одного працівника</t>
  </si>
  <si>
    <t>Проведення навчально-тренувальних зборів і змагань з олімпійських видів спорту</t>
  </si>
  <si>
    <t xml:space="preserve">                                         0615031</t>
  </si>
  <si>
    <t xml:space="preserve">                          (назва бюджетної програми)</t>
  </si>
  <si>
    <t>Реалізація проектів в рамках Надзвичайної кредитної програми для відновлення України</t>
  </si>
  <si>
    <t>якості</t>
  </si>
  <si>
    <t>динаміка кількості прийнятих нормативно-правових актів в зрівнянні з попереднім роком</t>
  </si>
  <si>
    <t>затрат</t>
  </si>
  <si>
    <t xml:space="preserve">продукту </t>
  </si>
  <si>
    <t xml:space="preserve">ефективності </t>
  </si>
  <si>
    <t>акт придбання й прийняття дарунку, накладні</t>
  </si>
  <si>
    <t>кількість  навчально - виховних комплексів " загальноосвітня школа - дошкільний навчальний заклад "</t>
  </si>
  <si>
    <t>кількість класів у навчально - виховних комплексах " загальноосвітня школа - дошкільний навчальний заклад "</t>
  </si>
  <si>
    <t>діто-дні відвідування учнів</t>
  </si>
  <si>
    <t>кількість днів відвідування учнів</t>
  </si>
  <si>
    <t>довідка до кошторису</t>
  </si>
  <si>
    <t>Підвищення кваліфікації, перепідготовка кадрів закладами післядипломної освіти</t>
  </si>
  <si>
    <t>середньорічна кількість слухачів, які пройдуть підвищення кваліфікації</t>
  </si>
  <si>
    <t>середні витрати на 1 фахівця, що підвищить кваліфікацію</t>
  </si>
  <si>
    <t>відсоток фахівців, які отримають відповідний документ про освіту</t>
  </si>
  <si>
    <t>рівень виконання робіт з капітального ремонту</t>
  </si>
  <si>
    <t>накладні</t>
  </si>
  <si>
    <t>кількість заходів,пов'язаних з реалізацією заходів Програми національно-патріотичного виховання дітей та молоді</t>
  </si>
  <si>
    <t>динаміка виконання заходів Програми національно-патріотичного виховання дітей та молоді в порівнянні з попереднім роком</t>
  </si>
  <si>
    <t>динаміка виконання заходів Програми економічного і соціального розвитку в порівнянні з попереднім роком</t>
  </si>
  <si>
    <t>кількість осіб, які мають право на пільговий проїзд автомобільним транспортом</t>
  </si>
  <si>
    <t>0490</t>
  </si>
  <si>
    <t>0615061</t>
  </si>
  <si>
    <t>кількість місцевих  центрів фізичного здоров'я населення " Спорт для всіх"</t>
  </si>
  <si>
    <t>у т.ч. жінки</t>
  </si>
  <si>
    <t>штатний розпис, первинна документація</t>
  </si>
  <si>
    <t>у т.ч. чоловіки</t>
  </si>
  <si>
    <t>довідка про зміни до кошторису</t>
  </si>
  <si>
    <t>жінки</t>
  </si>
  <si>
    <t>чоловіки</t>
  </si>
  <si>
    <t>за військово-патріотичним напрямком</t>
  </si>
  <si>
    <t>за оздоровчим напрямком</t>
  </si>
  <si>
    <t>мережа, первинні документи</t>
  </si>
  <si>
    <t>у т.ч. дівчата</t>
  </si>
  <si>
    <t>у т.ч. хлопці</t>
  </si>
  <si>
    <t xml:space="preserve">кількість людино-днів навчально-тренувальних зборів, заходів, нагородження з неолімпійських видів спорту  </t>
  </si>
  <si>
    <t>кількість навчально-тренувальних зборів, заходів, нагородження з неолімпійських видів спорту</t>
  </si>
  <si>
    <t xml:space="preserve">середні витрати на один людино-день навчально-тренувальних зборів, заходів, нагородження з неолімпійських видів спорту </t>
  </si>
  <si>
    <t>динаміка кількості навчально-тренувальних зборів, заходів, нагородження з неолімпійських видів спорту  порівняно з минулим роком</t>
  </si>
  <si>
    <t xml:space="preserve">кількість навчально-тренувальних зборів, заходів, нагородження з олімпійських видів спорту </t>
  </si>
  <si>
    <t xml:space="preserve">середні витрати на один людино-день навчально-тренувальних зборів, заходів, нагородження з олімпійських видів спорту </t>
  </si>
  <si>
    <t>Здійснення виконавчими органами міської ради наданих законодавством повноважень у сфері освіти, спорту та молодіжної політики</t>
  </si>
  <si>
    <t>статистична звітність, звіт ЗДО</t>
  </si>
  <si>
    <t>відс.</t>
  </si>
  <si>
    <t>0611021</t>
  </si>
  <si>
    <t>Надання загальної середньої освіти закладами загальної середньої освіти</t>
  </si>
  <si>
    <t>0611031</t>
  </si>
  <si>
    <t>0611061</t>
  </si>
  <si>
    <t>акти виконаних робіт</t>
  </si>
  <si>
    <t xml:space="preserve">кількість учнів </t>
  </si>
  <si>
    <t>0611070</t>
  </si>
  <si>
    <t>Надання позашкільної освіти закладами позашкільної освіти, заходи із позашкільної роботи з дітьми</t>
  </si>
  <si>
    <t>0611120</t>
  </si>
  <si>
    <t>наказ про проходження курсів</t>
  </si>
  <si>
    <t>0611141</t>
  </si>
  <si>
    <t>0611142</t>
  </si>
  <si>
    <t>кількість заходів, пов'язаних з реалізацією заходів Програми  економічного і соціального розвитку</t>
  </si>
  <si>
    <t>постанова КМУ №823</t>
  </si>
  <si>
    <t>середні витрати на 1 захід, пов'язаний з реалізацією заходів  Програми економічного і соціального розвитку</t>
  </si>
  <si>
    <t>0611151</t>
  </si>
  <si>
    <t>Забезпечення діяльності інклюзивно-ресурсних центрів за рахунок коштів місцевого бюджету</t>
  </si>
  <si>
    <t>у т.ч. робітників</t>
  </si>
  <si>
    <t>0611152</t>
  </si>
  <si>
    <t>Забезпечення діяльності інклюзивно-ресурсних центрів за рахунок освітньої субвенції</t>
  </si>
  <si>
    <t>0611160</t>
  </si>
  <si>
    <t>Забезпечення діяльності центрів професійного розвитку педагогічних працівників</t>
  </si>
  <si>
    <t>Забезпечити діяльність центру професійного розвитку педагогічних працівників</t>
  </si>
  <si>
    <t>середні витрати на 1 працівника</t>
  </si>
  <si>
    <t>0611171</t>
  </si>
  <si>
    <t>Співфінансування заходів, що реалізуються за рахунок субвенції з державного бюджету місцевим бюджетам на реалізацію програми "Спроможна школа для кращих результатів"</t>
  </si>
  <si>
    <t>0611172</t>
  </si>
  <si>
    <t>Виконання заходів в рамках реалізації програми "Спроможна школа для кращих результатів" за рахунок субвенції з державного бюджету місцевим бюджетам</t>
  </si>
  <si>
    <t>довідка про зміни до річного кошторису</t>
  </si>
  <si>
    <t>наказ</t>
  </si>
  <si>
    <t>0611200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</si>
  <si>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</si>
  <si>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у т.ч. для закладів дошкільної освіти</t>
  </si>
  <si>
    <t>у т.ч. для закладів загальної середньої освіти</t>
  </si>
  <si>
    <t>кількість закладів загальної середньої освіти, в яких надаються послуги особам з особливими освітніми потребами</t>
  </si>
  <si>
    <t>накази на відкриття інклюзивних класів</t>
  </si>
  <si>
    <t>кількість класів в закладах загальної середньої освіти, в яких надаються послуги особам з особливими освітніми потребами</t>
  </si>
  <si>
    <t>кількість груп в закладах дошкільної освіти, в яких надаються послуги особам з особливими освітніми потребами</t>
  </si>
  <si>
    <t>накази на відкриття інклюзивних груп</t>
  </si>
  <si>
    <t>кількість учнів з особливими освітніми потребами, які навчаються в інклюзивних класах</t>
  </si>
  <si>
    <t>кількість дітей дошкільного віку з особливими освітніми потребами, які отримують освіту в закладах дошкільної освіти</t>
  </si>
  <si>
    <t>середні витрати на 1 учня</t>
  </si>
  <si>
    <t>середні витрати на 1 дитину дошкільного віку</t>
  </si>
  <si>
    <t>динаміка кількості дітей з особливими освітніми потребами, охоплених навчанням порівняно з минулим роком</t>
  </si>
  <si>
    <t>план фізкультурно-оздоровчих та спортивних заходів</t>
  </si>
  <si>
    <t>накази на проведення заходів</t>
  </si>
  <si>
    <t>план заходів</t>
  </si>
  <si>
    <t>рішення сесії, наказ</t>
  </si>
  <si>
    <t>з них дівчата</t>
  </si>
  <si>
    <t>з них хлопці</t>
  </si>
  <si>
    <t>первинна документація, план заходів</t>
  </si>
  <si>
    <t>з них чоловіки</t>
  </si>
  <si>
    <t>з них жінки</t>
  </si>
  <si>
    <t xml:space="preserve"> Проведення навчально-тренувальних зборів і змагань з олімпійських видів спорту</t>
  </si>
  <si>
    <t>Начальник відділу обліку та звітності - головний бухгалтер</t>
  </si>
  <si>
    <t>Наталія ХЛУСОВА</t>
  </si>
  <si>
    <t>за 2022 рік</t>
  </si>
  <si>
    <t>план 
на 2022 рік 
з урахуванням 
внесених 
змін</t>
  </si>
  <si>
    <t>касове 
виконання 
за 
2022 рік</t>
  </si>
  <si>
    <t>Керівництво і управління у відповідній сфері у містах (місті Києві), селищах, селах, територіальних громадах</t>
  </si>
  <si>
    <t>кількість штатних одиниць, з них</t>
  </si>
  <si>
    <t>журнал обліку особистого прийому громадян, журнали скарг та заяв, реєстрація вхідної документації</t>
  </si>
  <si>
    <t>реєстраційні журнали наказів</t>
  </si>
  <si>
    <t>всього витрати на утримання працівників жінок</t>
  </si>
  <si>
    <t>всього витрати на утримання працівників чоловіків</t>
  </si>
  <si>
    <t>частка витрат на утримання працівників жінок</t>
  </si>
  <si>
    <t>частка витрат на утримання працівників чоловіків</t>
  </si>
  <si>
    <t>Забезпечити створення належних умов для надання на належному рівні дошкільної освіти та виховання дітей
Забезпечити проведення капітальний ремонтів по закладам освіти</t>
  </si>
  <si>
    <t>адмінперсоналу, за умовами оплати праці віднесених до педагогічного персоналу</t>
  </si>
  <si>
    <t>кількість дошкільних закладів освіти</t>
  </si>
  <si>
    <t>у т.ч. кількість інклюзивних груп</t>
  </si>
  <si>
    <t>обсяг видатків (завдання 1)</t>
  </si>
  <si>
    <t>у т.ч. обсяг видатків на харчування дітей</t>
  </si>
  <si>
    <t>у т.ч. обсяг видатків на створення умов для діяльності працівників та функціонування закладів</t>
  </si>
  <si>
    <t>у т.ч. обсяг видатків на організацію інклюзивного навчання</t>
  </si>
  <si>
    <t>обсяг видатків (завдання 2)</t>
  </si>
  <si>
    <t>кількість закладів, в яких буде проведено капітальний ремонт</t>
  </si>
  <si>
    <t>площа покрівлі, яку потрібно відремонтувати (завдвння 2)</t>
  </si>
  <si>
    <t>кв. м.</t>
  </si>
  <si>
    <t>кошторисна документація</t>
  </si>
  <si>
    <t>всього витрати на всіх хлопців</t>
  </si>
  <si>
    <t>всього витрати на всіх дівчат</t>
  </si>
  <si>
    <t>вартість харчування на 1 дитину в день</t>
  </si>
  <si>
    <t>середні витрати на 1 дитину з особливими освітніми потребами</t>
  </si>
  <si>
    <t>середня вартість ремонту одного квадратного метру покрівлі (завдвння 2)</t>
  </si>
  <si>
    <t>середня вартість ремонту одного закладу (завдання 2)</t>
  </si>
  <si>
    <t>Середньорічна кількість штатних одиниць з розрахунку на одну дитину</t>
  </si>
  <si>
    <t>динаміка вартості харчування на 1 дитину в день в зрівнянні з попереднім роком</t>
  </si>
  <si>
    <t>динаміка витрат на 1 дитину з особливими освітніми потребами в зрівнянні з попереднім роком</t>
  </si>
  <si>
    <t>частка витрат на всіх хлопців</t>
  </si>
  <si>
    <t>частка витрат на всіх дівчат</t>
  </si>
  <si>
    <t>Забезпечити надання відповідних послуг денними закладами загальної середньої освіти за рахунок місцевого бюджету
Забезпечити придбання предметів довгострокового користування</t>
  </si>
  <si>
    <t>Всього середньорічне число ставок / штатних одиниць, у т.ч. (завдання 1)</t>
  </si>
  <si>
    <t>педагогічного персоналу (завдання 1)</t>
  </si>
  <si>
    <t>спеціалістів (завдання 1)</t>
  </si>
  <si>
    <t>робітників (завдання 1)</t>
  </si>
  <si>
    <t>кількість закладів І-ІІІ ступенів (завдання 1)</t>
  </si>
  <si>
    <t>кількість ліцеїв, гімназій (завдання 1)</t>
  </si>
  <si>
    <t>кількість навчально-виховних комплексів "загальноосвітня школа-дошкільний навчальний заклад" (завдання 1)</t>
  </si>
  <si>
    <t>кількість класів у закладах І-ІІІ ступенів (завдання 1)</t>
  </si>
  <si>
    <t>кількість класів у навчально-виховних комплексах "загальносвітня школа-дошкільний навчальний заклад" (завдання 1)</t>
  </si>
  <si>
    <t>кількість класів у ліцеях, гімназіях (завдання 1)</t>
  </si>
  <si>
    <t>у т. ч.кількість інклюзивних класів із загальної кількості класів (завдання 1)</t>
  </si>
  <si>
    <t>кількість груп у навчально-виховних комплексах "загальноосвітня школа-дошкільний навчальний заклад" (завдання 1)</t>
  </si>
  <si>
    <t>у т.ч. кількість інклюзивних груп із загальної кількості груп</t>
  </si>
  <si>
    <t>у т.ч. обсяг видатків на підвіз учнів (завдання 1)</t>
  </si>
  <si>
    <t>у т.ч. обсяг видатків на харчування дітей (завдання 1)</t>
  </si>
  <si>
    <t>з них на учнів</t>
  </si>
  <si>
    <t>з них на дітей, що відвідують дошкільні відділення</t>
  </si>
  <si>
    <t>у т.ч. обсяг видатків на створення належних умов для надання послуг з повної загальної середньої освіти (завдання 1)</t>
  </si>
  <si>
    <t>у т.ч. обсяг видатків на створення належних умов для надання послуг з дошкільної освіти (завдання 1)</t>
  </si>
  <si>
    <t>обсяг видатків на придбання (завдання 4)</t>
  </si>
  <si>
    <t>з низ на придбання підручників, методичної літератури, тощо (завдання 4)</t>
  </si>
  <si>
    <t>кількість учнів (завдання 1)</t>
  </si>
  <si>
    <t>кількість дітей, що відвідують дошкільні відділення (завдання 1)</t>
  </si>
  <si>
    <t>у т.ч. кількість учнів з особливими освітніми потребами, які навчаються в інклюзивних групах</t>
  </si>
  <si>
    <t>накази про відкриття інклюзивних груп</t>
  </si>
  <si>
    <t>у т.ч. кількість учнів з особливими освітніми потребами, які навчаються в інклюзивних класах (завдання 1)</t>
  </si>
  <si>
    <t>пробіг автобусів на день, які здійснюють підвіз учнів (завдання 1)</t>
  </si>
  <si>
    <t>км.</t>
  </si>
  <si>
    <t>автобусні маршрути</t>
  </si>
  <si>
    <t>кількість учнів, що підвозяться (завдання 1)</t>
  </si>
  <si>
    <t>кількість одиниць придбаного обладнання завдання 4</t>
  </si>
  <si>
    <t>кількість одиниць придбаних підручників, методичної літератури, тощо завдання 4</t>
  </si>
  <si>
    <t>кількість закладів, в яких буде проведено оновлення бібліотечних фондів завдання 4</t>
  </si>
  <si>
    <t>середні витрати на 1 учня (завдання 1)</t>
  </si>
  <si>
    <t>діто-дні відвідування учнів (завдання 1)</t>
  </si>
  <si>
    <t>діто-дні відвідування дітей, що відвідують дошкільні відділення (завдання 1)</t>
  </si>
  <si>
    <t>середні витрати на 1 дитину, що відвідує дошкільні відділення (завдання 1)</t>
  </si>
  <si>
    <t>вартість харчування на 1 дитину в день в дошкільних відділеннях (завдання 1)</t>
  </si>
  <si>
    <t>вартість харчування на 1 учня (завдання 1)</t>
  </si>
  <si>
    <t>вартість підвозу на 1 дитину на день (завдання 1)</t>
  </si>
  <si>
    <t>вартість 1 км пробігу на день (завдання 1)</t>
  </si>
  <si>
    <t>Середня наповнюваність класів (завдання 1)</t>
  </si>
  <si>
    <t>середні видатки на придбання одиниці обладнання завдання 4</t>
  </si>
  <si>
    <t>середні витрати на один заклад на придбання обладнання завдання 4</t>
  </si>
  <si>
    <t>середні видатки на придбання одиниці підручників завдання 4</t>
  </si>
  <si>
    <t>середні витрати на один заклад  на придбання підручників завдання 4</t>
  </si>
  <si>
    <t>кількість днів відвідування учнями (завдання 1)</t>
  </si>
  <si>
    <t>кількість днів відвідування дітей, що відвідують дошкільні відділення (завдання 1)</t>
  </si>
  <si>
    <t>динаміка вартості харчування на 1 дитину в день в зрівнянні з попереднім роком (завдання 1)</t>
  </si>
  <si>
    <t>динаміка вартості підвозу на 1 учня в день в зрівнянні з попереднім роком</t>
  </si>
  <si>
    <t>динаміка вартості харчування на 1 учня в день в зрівнянні з попереднім роком</t>
  </si>
  <si>
    <t>динаміка кількості установ, в яких буде здійснено оновлення матерільно-технічної бази порівняно з минулим роком завдання 4</t>
  </si>
  <si>
    <t>Забезпечити надання відповідних послуг денними закладами загальної середньої освіти за рахунок освітньої субвенції</t>
  </si>
  <si>
    <t>Всього середньорічне число ставок/ штатних одиниць, у т.ч.</t>
  </si>
  <si>
    <t xml:space="preserve">середні витрати на 1 учня </t>
  </si>
  <si>
    <t xml:space="preserve"> витрати на утримання однієї штатної одиниці</t>
  </si>
  <si>
    <t>Чисельність учнів на 1 педставку</t>
  </si>
  <si>
    <t>Чисельність педставок на 1 клас</t>
  </si>
  <si>
    <t>Середньомісячна зарплата на 1 вчителя</t>
  </si>
  <si>
    <t>рівень освоєння освітньої субвенції</t>
  </si>
  <si>
    <t>Здійснення заходів, пов`язаних із забезпеченням пожежної безпеки в денних закладах загальної середньої освіти</t>
  </si>
  <si>
    <t>кількість заходів, пов’язаних із забезпеченням пожежної безпеки в денних закладах загальної середньої освіти</t>
  </si>
  <si>
    <t>кількість закладів,  в яких буде проведено заходи, пов’язані із забезпеченням пожежної безпеки</t>
  </si>
  <si>
    <t>кількість учнів в закладах, в яких буде проведено захід, пов`язаний із забезпеченням пожежної безпеки</t>
  </si>
  <si>
    <t>середні витрати на проведення одного заходу, пов`язаного із забезпеченням пожежної безпеки (завдання 1)</t>
  </si>
  <si>
    <t>середні витрати на один заклад, в якому проведено захід, пов`язаний із забезпеченням пожежної безпеки (завдання 1)</t>
  </si>
  <si>
    <t>динаміка кількості заходів, пов’язаних із забезпеченням пожежної безпеки в денних закладах загальної середньої освіти, порівняно з минулим роком</t>
  </si>
  <si>
    <t>динаміка кількості закладів, в яких буде проведено захід, пов’язаний із забезпеченням пожежної безпеки в денних закладах загальної середньої освіти, порівняно з минулим роком</t>
  </si>
  <si>
    <t xml:space="preserve"> Забезпечити рівні можливості дівчатам та хлопцям в сфері отримання позашкільної освіти</t>
  </si>
  <si>
    <t xml:space="preserve">Всього середньорічне число ставок/штатних одиниць </t>
  </si>
  <si>
    <t>у т.ч. адмінперсоналу, за умовами праці віднесених до педагогічного персоналу</t>
  </si>
  <si>
    <t>у т.ч. педагогічного песоналу</t>
  </si>
  <si>
    <t>у т.ч. спеціалістів</t>
  </si>
  <si>
    <t xml:space="preserve">Всього середньорічне число ставок (штатних одиниць, жінок) </t>
  </si>
  <si>
    <t>у т.ч. за еколого-натуралістичним напрямком</t>
  </si>
  <si>
    <t>у т.ч. за військово-патріотичним напрямком</t>
  </si>
  <si>
    <t>у т.ч. за туристсько-краєзнавчим напрямком</t>
  </si>
  <si>
    <t>у т.ч. за оздоровчим напрямком</t>
  </si>
  <si>
    <t xml:space="preserve">кількість гуртків за напрямками </t>
  </si>
  <si>
    <t>за художньо-естетичним напрямком</t>
  </si>
  <si>
    <t>за еколого-натуралістичним напрямком</t>
  </si>
  <si>
    <t>за туристсько-краєзнавчим напрямком</t>
  </si>
  <si>
    <t xml:space="preserve">кількість заходів з позашкільної роботи </t>
  </si>
  <si>
    <t xml:space="preserve">кількість дітей (хлопців/дівчат), залучених у заходах </t>
  </si>
  <si>
    <t>середні витрати на 1 дитину (хлопця/дівчину)</t>
  </si>
  <si>
    <t xml:space="preserve">середні витрати на 1 захід з позашкільної роботи </t>
  </si>
  <si>
    <t xml:space="preserve">всього видатків за художньо-естетичним напрямком </t>
  </si>
  <si>
    <t xml:space="preserve">всього видатків за гуманітарним напрямком </t>
  </si>
  <si>
    <t>всього видатків за еколого-натуралістичним напрямком</t>
  </si>
  <si>
    <t xml:space="preserve">всього видатків за  туристсько-краєзнавчим напрямком </t>
  </si>
  <si>
    <t xml:space="preserve">всього видатків за оздоровчим напрямком </t>
  </si>
  <si>
    <t xml:space="preserve">відсоток дітей (хлопців/дівчат), охоплених позашкільною освітою, за напрямками діяльності гуртків, віком, місцем проживання </t>
  </si>
  <si>
    <t>відсоток хлопців, які отримали нагороди за художньо-естетичним напрямком</t>
  </si>
  <si>
    <t xml:space="preserve">відсоток хлопців, які отримали нагороди за гуманітарним напрямком </t>
  </si>
  <si>
    <t xml:space="preserve">відсоток хлопців, які отримали нагороди за еколого-натуралістичним напрямком </t>
  </si>
  <si>
    <t xml:space="preserve">відсоток хлопців, які отримали нагороди за туристсько-краєзнавчим напрямком </t>
  </si>
  <si>
    <t xml:space="preserve">відсоток дівчат, які отримали нагороди за художньо-естетичним напрямком </t>
  </si>
  <si>
    <t xml:space="preserve">відсоток дівчат, які отримали нагороди за гуманітарним напрямком </t>
  </si>
  <si>
    <t xml:space="preserve">відсоток дівчат, які отримали нагороди за еколого-натуралістичним напрямком </t>
  </si>
  <si>
    <t xml:space="preserve">відсоток дівчат, які отримали нагороди, за туристсько-краєзнавчим напрямком </t>
  </si>
  <si>
    <t xml:space="preserve">динаміка витрат за художньо-естетичним напрямком в зрівнянні з попереднім роком </t>
  </si>
  <si>
    <t>динаміка витрат за гуманітарним напрямком в зрівнянні з попереднім роком</t>
  </si>
  <si>
    <t xml:space="preserve">динаміка витрат за еколого-натуралістичним напрямком в зрівнянні з попереднім роком </t>
  </si>
  <si>
    <t xml:space="preserve">динаміка витрат затуристсько-краєзнавчим напрямком в зрівнянні з попереднім роком </t>
  </si>
  <si>
    <t>динаміка витрат за оздоровчим напрямком в зрівнянні з попереднім роком</t>
  </si>
  <si>
    <t>динаміка витрат за військово-патріотичним напрямком в зрівнянні з попереднім роком</t>
  </si>
  <si>
    <t>всього витрати на жінок, які пройдуть підвищення кваліфікації</t>
  </si>
  <si>
    <t>всього витрати на чоловіків, які пройдуть підвищення кваліфікації</t>
  </si>
  <si>
    <t>частка витрат на чоловіків, які пройдуть підвищення кваліфікації</t>
  </si>
  <si>
    <t>частка витрат на жінок, які пройдуть підвищення кваліфікації</t>
  </si>
  <si>
    <t>у т.ч. обсяг видатків на утримання працівників та функціонування установ</t>
  </si>
  <si>
    <t xml:space="preserve">кількість установ </t>
  </si>
  <si>
    <t>Всього середньорічне число ставок  штатних одиниць</t>
  </si>
  <si>
    <t xml:space="preserve">адмінперсонал, за умовами оплати віднесених до педагогічного персоналу </t>
  </si>
  <si>
    <t xml:space="preserve">із загальної кількості штатних одиниць : </t>
  </si>
  <si>
    <t>Всього середньорічне число ставок  відділу обліку та звітності-централізованої бухгалтерії</t>
  </si>
  <si>
    <t>Всього середньорічне число ставок  відділу матеріально-технічного забезпечення</t>
  </si>
  <si>
    <t>Всього середньорічне число ставок  сектору юридичного та кадрового забезпечення</t>
  </si>
  <si>
    <t>Всього середньорічне число ставок  психологічної служби та соціально-педагогічного патронажу</t>
  </si>
  <si>
    <t xml:space="preserve">Кількість закладів, які обслуговують інші заклади </t>
  </si>
  <si>
    <t>Середньорічна кількість працівників, які обслуговуються іншими закладами освіти</t>
  </si>
  <si>
    <t>Середньорічна кількість працівників, які обслуговує 1 працівник</t>
  </si>
  <si>
    <t xml:space="preserve">Кількість установ, які обслуговує 1 працівник </t>
  </si>
  <si>
    <t>у тому числі відділом обліку та звітності-централізованої бухгалтерії</t>
  </si>
  <si>
    <t>у тому числі відділом матеріально-технічного забезпечення</t>
  </si>
  <si>
    <t>у тому числі сектором юридичного та кадрового забезпечення</t>
  </si>
  <si>
    <t>у тому числі психологічною службою та соціально-педагогічним патронажем</t>
  </si>
  <si>
    <t xml:space="preserve">Витрати на утримання однієї штатної одиниці </t>
  </si>
  <si>
    <t xml:space="preserve">Середньорічна кількість працівників, які обслуговує 1 працівник </t>
  </si>
  <si>
    <t>всього витрати на відділ обліку та звітності-централізованої бухгалтерії</t>
  </si>
  <si>
    <t>всього витрати на відділ матеріально-технічного забезпечення</t>
  </si>
  <si>
    <t>всього витрати на сектор юридичного та кадрового забезпечення</t>
  </si>
  <si>
    <t>всього витрати на психологічну службу та соціально-педагогічний патронаж</t>
  </si>
  <si>
    <t>4</t>
  </si>
  <si>
    <t>частка витрат на утримання працівників відділу обліку та звітності-централізованої бухгалтерії</t>
  </si>
  <si>
    <t>частка витрат на утримання працівників відділу матеріально-технічного забезпечення</t>
  </si>
  <si>
    <t>частка витрат на утримання працівників сектору юридичного та кадрового забезпечення</t>
  </si>
  <si>
    <t>частка витрат на утримання працівників психологічної служби та соціально-педагогічного патронажу</t>
  </si>
  <si>
    <t>Забезпечити реалізацію інших програм та заходів у сфері освіти</t>
  </si>
  <si>
    <t>Забезпечити діяльність інклюзивно-ресурсних центрів за рахунок місцевого бюджету</t>
  </si>
  <si>
    <t>у т.ч.адмінперсоналу, за умовами праці віднесених до педагогічного персоналу</t>
  </si>
  <si>
    <t xml:space="preserve">у т.ч. робітників </t>
  </si>
  <si>
    <t>у т. ч. жінки</t>
  </si>
  <si>
    <t xml:space="preserve">кількість дітей з особливими освітніми потребами, які пройшли психологічно-педагогічну оцінку розвитку </t>
  </si>
  <si>
    <t>статистичний звіт 1-ІРЦ</t>
  </si>
  <si>
    <t>середні витрати на одну дитину</t>
  </si>
  <si>
    <t>Забезпечити діяльність інклюзивно-ресурсних центрів за рахунок освітньої субвенції</t>
  </si>
  <si>
    <t>кількість дітей, які отримали корекційно-розвиткові заняття</t>
  </si>
  <si>
    <t>кількість наданих корекційно-розвиткових занять</t>
  </si>
  <si>
    <t>кількість наданих корекційно-розвиткових занять на одного працівника</t>
  </si>
  <si>
    <t>кількість дітей,які пройшли психологічно-педагогічну оцінку розвитку на одного працівника</t>
  </si>
  <si>
    <t>динаміка кількості дітей з особливими потребами, які пройшли психологічно-педагогічну оцінку розвитку з попереднім роком</t>
  </si>
  <si>
    <t xml:space="preserve">Всього середньорічна кількість штатаних одиниць </t>
  </si>
  <si>
    <t xml:space="preserve">адмінперсоналу, за умовами оплати праці віднесених до педагогічного персоналу </t>
  </si>
  <si>
    <t xml:space="preserve">кількість закладів, які обслуговує центр </t>
  </si>
  <si>
    <t xml:space="preserve">кількість працівників, які пройдуть підвищення кваліфікації та перепідготовку </t>
  </si>
  <si>
    <t xml:space="preserve">кількість працівників, які пройшли підвищення кваліфікації, на одного працівника центру </t>
  </si>
  <si>
    <t xml:space="preserve">динаміка кількості працівників, які пройшли підвищення кваліфікації, порівняно з попереднім роком </t>
  </si>
  <si>
    <t>кількість закладів дошкільної освіти, в яких надаються послуги особам з особливими освітніми погтребами</t>
  </si>
  <si>
    <t>кількість груп в закладах загальної середньої освіти, в яких надаються послуги особам з особливими освітніми потребами</t>
  </si>
  <si>
    <t>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</t>
  </si>
  <si>
    <t>Забезпечити придбання спеціальних засобів корекції психофізичного розвитку</t>
  </si>
  <si>
    <t>кількість закладів загальної середньої освіти, для яких будуть придбані засоби корекції</t>
  </si>
  <si>
    <t>кількість закладів дошкільної освіти, для яких будуть придбані засоби корекції</t>
  </si>
  <si>
    <t>кількість  засобів корекції для учнів з особливими освітніми потребами, які навчаються в інклюзивних класах</t>
  </si>
  <si>
    <t>кількість засобів корекції для дітей дошкільного віку з особливими освітніми потребами, які отримують освіту в закладах дошкільної освіти</t>
  </si>
  <si>
    <t>середні витрати на придбання 1 засобу корекції в закладах ЗЗСО</t>
  </si>
  <si>
    <t>середні витрати на придбання 1 засобу корекції в закладах ЗДО</t>
  </si>
  <si>
    <t>середні витрати на один  заклад дошкільної освіти</t>
  </si>
  <si>
    <t>середні витрати на один  заклад загальної середньої освіти</t>
  </si>
  <si>
    <t>динаміка кількості придбаних засобів кореції порівняно з минулим роком</t>
  </si>
  <si>
    <t>з них на жінок</t>
  </si>
  <si>
    <t>з них на чоловіків</t>
  </si>
  <si>
    <t>Створення сприятливих умов для соціального становлення та розвитку молоді
Утримання наметового табору для відпочинку молоді
Надання можливостей для всебічного розвитку молоді у відповідних закладах по роботі з молоддю</t>
  </si>
  <si>
    <t>кількість місцевих заходів (проектів) у молодіжній сфері (завдання 1)</t>
  </si>
  <si>
    <t>обсяг видатків на утримання наметового табору (завдання 4)</t>
  </si>
  <si>
    <t>обсяг видатків (завдання 5)</t>
  </si>
  <si>
    <t>у т.ч. на придбання обладнання та інвентарю для проведення заходів завд 5</t>
  </si>
  <si>
    <t>кількість регіональних заходів по роботі з молоддю (завдання 5)</t>
  </si>
  <si>
    <t>кількість штатних працівників регіональних закладів по роботі з молоддю (завдання 5)</t>
  </si>
  <si>
    <t>кількість учасників заходів (проектів) у молодіжній сфері (завдання 1)</t>
  </si>
  <si>
    <t>кількість молодих людей, які отримають відпочинок (завдання 4)</t>
  </si>
  <si>
    <t>кількість наметових таборів (завдання 4)</t>
  </si>
  <si>
    <t>кількість молоді, яка відвідує регіональні заклади по роботі з молоддю (завдання 5)</t>
  </si>
  <si>
    <t>звітніть закладу</t>
  </si>
  <si>
    <t>кількість заходів, проведених регіональними закладами по роботі з молоддю (завдання 5)</t>
  </si>
  <si>
    <t>листи реєстрації на заходи</t>
  </si>
  <si>
    <t>кількість молоді, яка візьме участь у заходах регіональних закладів по роботі з молоддю (завдання 5)</t>
  </si>
  <si>
    <t>кількість придбаного обладнання довгострокового користування та інвентарю завд 5</t>
  </si>
  <si>
    <t>середні витрати на проведення одного заходу (проекту) у молодіжній сфері (завдання 1)</t>
  </si>
  <si>
    <t>середні витрати на забезпечення участі у регіональних заходах (проектах) державної політики у молодіжній сфері одного учасника (завдання 1)</t>
  </si>
  <si>
    <t>середні витрати на одну особу, яка відпочине в наметовому таборі (завдання 4)</t>
  </si>
  <si>
    <t>середньомісячна заробітна плата працівника регіональних закладів по роботі з молоддю (завдання 5)</t>
  </si>
  <si>
    <t>середня вартість одиниці обладнання  та інвентарю завд 5</t>
  </si>
  <si>
    <t>динаміка кількості молоді, охопленої регіональними заходами державної політики з питань молоді, порівняно з минулим роком (завдання 1)</t>
  </si>
  <si>
    <t>динаміка кількості осіб, яка відпочине, порівняно з минулим роком (завдання 4)</t>
  </si>
  <si>
    <t>Проведення навчально-тренувальних зборів, заходів, нагородження з олімпійських видів спорту</t>
  </si>
  <si>
    <t xml:space="preserve">кількість людино-днів навчально-тренувальних зборів, заходів, нагородження з олімпійських видів спорту </t>
  </si>
  <si>
    <t>динаміка кількості навчально-тренувальних зборів, заходів, нагородження  з олімпійських видів спорту  порівняно з минулим роком</t>
  </si>
  <si>
    <t>Проведення навчально-тренувальних зборів, заходів, нагородження з неолімпійських видів спорту з підготовки до змагань</t>
  </si>
  <si>
    <t>кількість штатних працівників комунальних дитячо-юнацьких спортивних шкіл, видатки на утримання яких здійснюються з бюджету, у розрізі їх видів (ДЮСШ), осіб,</t>
  </si>
  <si>
    <t>у тому числі тренерів, осіб</t>
  </si>
  <si>
    <t>кількість комунальних дитячо-юнацьких спортивних шкіл в розрізі їх видів (ДЮСШ), видатки на утримання яких здійснюються з бюджету, од.</t>
  </si>
  <si>
    <t>обсяг витрат на утримання комунальних дитячо-юнацьких спортивних шкіл в розрізі їх видів (ДЮСШ), видатки на утримання яких здійснюються з бюджету, грн</t>
  </si>
  <si>
    <t>середньорічна кількість учнів комунальних дитячо-юнацьких спортивних шкіл, видатки на утримання яких здійснюються з бюджету, у розрізі їх видів (ДЮСШ), осіб</t>
  </si>
  <si>
    <t>кількість учнів комунальних дитячо-юнацьких спортивних шкіл, видатки на утримання яких здійснюються з бюджету, у розрізі їх видів (ДЮСШ), що взяли участь у  спортивних змаганнях різного рівня, осіб</t>
  </si>
  <si>
    <t>кількість придбаного малоцінного спортивного обладнання та інвентарю для комунальних дитячо-юнацьких спортивних шкіл, видатки на утримання яких здійснюються з бюджету, у розрізі їх видів (ДЮСШ), од.</t>
  </si>
  <si>
    <t>середні витрати на навчально-тренувальну роботу у комунальних дитячо-юнацьких спортивних школах, видатки на утримання яких здійснюються з бюджету (ДЮСШ), у розрахунку на одного учня, грн</t>
  </si>
  <si>
    <t>середні витрати на забезпечення участі одного учня комунальних дитячо-юнацьких спортивних шкіл, видатки на утримання яких здійснюються з бюджету (ДЮСШ), у  спортивних змаганнях різного рівня, грн</t>
  </si>
  <si>
    <t>середня вартість одиниці придбаного малоцінного спортивного обладнання та інвентарю для комунальних дитячо-юнацьких спортивних шкіл, видатки на утримання яких здійснюються з бюджету (ДЮСШ), грн</t>
  </si>
  <si>
    <t>середні витрати на утримання однієї комунальної дитячо-юнацької спортивної школи, видатки на утримання якої здійснюються з бюджету , у розрізі їх видів (ДЮСШ), з розрахунку на одного працівника</t>
  </si>
  <si>
    <t>середньомісячна заробітна плата працівника дитячо-юнацької спортивної школи, видатки на утримання якої здійснюються з бюджету(ДЮСШ)</t>
  </si>
  <si>
    <t>кількість учнів комунальних дитячо-юнацьких спортивних шкіл, видатки на утримання яких здійснюються з бюджету, у розрізі їх видів (ДЮСШ), які здобули призові місця в  спортивних змаганнях різного рівня, осіб</t>
  </si>
  <si>
    <t>динаміка кількості учнів комунальних дитячо-юнацьких спортивних шкіл, видатки на утримання яких здійснюються з бюджету (ДЮСШ), порівняно з минулим роком, %</t>
  </si>
  <si>
    <t>Забезпечення діяльності місцевих центрів фізичного здоров`я населення `Спорт для всіх` та проведення фізкультурно-масових заходів серед населення регіону</t>
  </si>
  <si>
    <t>Забезпечити діяльність місцевих центрів фізичного здоров`я населення "Спорт для всіх"</t>
  </si>
  <si>
    <t>у т.ч. на проведення фізкультурно-оздоровчих та спортивних заходів</t>
  </si>
  <si>
    <t>Всього середньорічне число ставок/штатних одиниць</t>
  </si>
  <si>
    <t>кількість місцевих заходів, проведених центром фізичного здоров`я населення "Спорт для всіх"</t>
  </si>
  <si>
    <t>кількість місцевих рад та сторостинських округів охвачених центром фізичного здоров`я населення</t>
  </si>
  <si>
    <t>середня вартість на проведення одного заходу</t>
  </si>
  <si>
    <t>динаміка кількості заходів порівняно з минулим роком</t>
  </si>
  <si>
    <t>за 2022  рік</t>
  </si>
  <si>
    <t>Проведення капітального ремонту об'єктів
Проведення реконструкції об`єкті</t>
  </si>
  <si>
    <t>обсяг видатків (завдання 1 )</t>
  </si>
  <si>
    <t>кількість об`єктів, яуі планується реконструювати (завдання 1)</t>
  </si>
  <si>
    <t>кількість установ, в яких буде проведено капітальний ремонт (завдання 2)</t>
  </si>
  <si>
    <t>середні витрати на реконструкцію одного об`єкта (завданя 1)</t>
  </si>
  <si>
    <t>середня вартість ремонту одного об`єкта (завдання 2)</t>
  </si>
  <si>
    <t>рівень готовності об`єктів реконструкції (завдання 1)</t>
  </si>
  <si>
    <t>рівень виконання робіт з капітального ремонту (завдання 2)</t>
  </si>
  <si>
    <t>Заходи із запобігання та ліквідації надзвичайних ситуацій та наслідків стихійного лиха</t>
  </si>
  <si>
    <t>0618110</t>
  </si>
  <si>
    <t>Забезпечення поточного утримання стаціонарних пунктів обігріву населення в закладах освіти</t>
  </si>
  <si>
    <t>кількість стаціонарних пунктів обігріву</t>
  </si>
  <si>
    <t>розпорядження начальника МВА</t>
  </si>
  <si>
    <t>середні видатки на один пункт</t>
  </si>
  <si>
    <t>0320</t>
  </si>
  <si>
    <t>0611210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</si>
</sst>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\ _₽_-;\-* #,##0.00\ _₽_-;_-* &quot;-&quot;??\ _₽_-;_-@_-"/>
    <numFmt numFmtId="166" formatCode="0.0"/>
    <numFmt numFmtId="167" formatCode="#,##0.0_ ;\-#,##0.0\ "/>
    <numFmt numFmtId="168" formatCode="#,##0_ ;\-#,##0\ "/>
    <numFmt numFmtId="169" formatCode="0.000"/>
    <numFmt numFmtId="170" formatCode="#,##0.000_ ;\-#,##0.000\ "/>
    <numFmt numFmtId="172" formatCode="0.00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28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/>
    <xf numFmtId="0" fontId="1" fillId="0" borderId="0" xfId="0" applyFont="1" applyBorder="1" applyAlignment="1"/>
    <xf numFmtId="0" fontId="1" fillId="0" borderId="0" xfId="0" applyFont="1" applyBorder="1"/>
    <xf numFmtId="0" fontId="1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top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/>
    <xf numFmtId="0" fontId="3" fillId="0" borderId="3" xfId="0" applyFont="1" applyBorder="1" applyAlignment="1">
      <alignment horizontal="center"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2" borderId="0" xfId="0" applyFont="1" applyFill="1"/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/>
    <xf numFmtId="0" fontId="2" fillId="2" borderId="0" xfId="0" applyFont="1" applyFill="1" applyAlignment="1"/>
    <xf numFmtId="0" fontId="2" fillId="2" borderId="0" xfId="0" applyFont="1" applyFill="1" applyAlignment="1">
      <alignment horizontal="center"/>
    </xf>
    <xf numFmtId="0" fontId="1" fillId="2" borderId="0" xfId="0" applyFont="1" applyFill="1" applyBorder="1" applyAlignment="1"/>
    <xf numFmtId="0" fontId="3" fillId="2" borderId="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2" borderId="0" xfId="0" applyFont="1" applyFill="1" applyBorder="1"/>
    <xf numFmtId="0" fontId="1" fillId="2" borderId="3" xfId="0" applyFont="1" applyFill="1" applyBorder="1" applyAlignment="1">
      <alignment horizontal="center"/>
    </xf>
    <xf numFmtId="2" fontId="1" fillId="2" borderId="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164" fontId="1" fillId="2" borderId="3" xfId="1" applyFont="1" applyFill="1" applyBorder="1" applyAlignment="1">
      <alignment vertical="center" wrapText="1"/>
    </xf>
    <xf numFmtId="164" fontId="3" fillId="2" borderId="3" xfId="1" applyFont="1" applyFill="1" applyBorder="1" applyAlignment="1">
      <alignment vertical="center"/>
    </xf>
    <xf numFmtId="164" fontId="1" fillId="2" borderId="0" xfId="1" applyFont="1" applyFill="1" applyAlignment="1">
      <alignment vertical="center"/>
    </xf>
    <xf numFmtId="164" fontId="1" fillId="2" borderId="0" xfId="1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2" fontId="1" fillId="0" borderId="0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 wrapText="1"/>
    </xf>
    <xf numFmtId="164" fontId="1" fillId="2" borderId="3" xfId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2" fillId="2" borderId="0" xfId="0" applyFont="1" applyFill="1"/>
    <xf numFmtId="0" fontId="1" fillId="2" borderId="1" xfId="0" applyFont="1" applyFill="1" applyBorder="1" applyAlignment="1"/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wrapText="1"/>
    </xf>
    <xf numFmtId="0" fontId="1" fillId="2" borderId="0" xfId="0" applyFont="1" applyFill="1" applyAlignment="1"/>
    <xf numFmtId="0" fontId="6" fillId="0" borderId="1" xfId="0" applyFont="1" applyFill="1" applyBorder="1" applyAlignment="1">
      <alignment wrapText="1"/>
    </xf>
    <xf numFmtId="0" fontId="6" fillId="0" borderId="0" xfId="0" applyFont="1" applyFill="1"/>
    <xf numFmtId="2" fontId="1" fillId="0" borderId="3" xfId="1" applyNumberFormat="1" applyFont="1" applyBorder="1" applyAlignment="1">
      <alignment horizontal="center" vertical="center" wrapText="1"/>
    </xf>
    <xf numFmtId="2" fontId="1" fillId="0" borderId="3" xfId="1" applyNumberFormat="1" applyFont="1" applyBorder="1" applyAlignment="1">
      <alignment horizontal="center" vertical="center"/>
    </xf>
    <xf numFmtId="2" fontId="2" fillId="0" borderId="3" xfId="1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2" fontId="1" fillId="2" borderId="3" xfId="1" applyNumberFormat="1" applyFont="1" applyFill="1" applyBorder="1" applyAlignment="1">
      <alignment horizontal="center" vertical="center"/>
    </xf>
    <xf numFmtId="2" fontId="1" fillId="0" borderId="3" xfId="0" applyNumberFormat="1" applyFont="1" applyBorder="1" applyAlignment="1">
      <alignment horizontal="center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/>
    </xf>
    <xf numFmtId="2" fontId="3" fillId="2" borderId="3" xfId="0" applyNumberFormat="1" applyFont="1" applyFill="1" applyBorder="1" applyAlignment="1">
      <alignment horizontal="center" vertical="center"/>
    </xf>
    <xf numFmtId="2" fontId="1" fillId="2" borderId="3" xfId="1" applyNumberFormat="1" applyFont="1" applyFill="1" applyBorder="1" applyAlignment="1">
      <alignment horizontal="center" vertical="center" wrapText="1"/>
    </xf>
    <xf numFmtId="2" fontId="2" fillId="2" borderId="3" xfId="1" applyNumberFormat="1" applyFont="1" applyFill="1" applyBorder="1" applyAlignment="1">
      <alignment horizontal="center" vertical="center"/>
    </xf>
    <xf numFmtId="167" fontId="1" fillId="0" borderId="0" xfId="0" applyNumberFormat="1" applyFont="1"/>
    <xf numFmtId="49" fontId="1" fillId="0" borderId="3" xfId="0" applyNumberFormat="1" applyFont="1" applyBorder="1" applyAlignment="1">
      <alignment horizontal="center" vertical="center" wrapText="1"/>
    </xf>
    <xf numFmtId="49" fontId="1" fillId="2" borderId="3" xfId="1" applyNumberFormat="1" applyFont="1" applyFill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49" fontId="1" fillId="2" borderId="3" xfId="1" applyNumberFormat="1" applyFont="1" applyFill="1" applyBorder="1" applyAlignment="1">
      <alignment horizontal="center" vertical="center"/>
    </xf>
    <xf numFmtId="168" fontId="1" fillId="0" borderId="0" xfId="0" applyNumberFormat="1" applyFont="1"/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0" fillId="0" borderId="0" xfId="0" applyBorder="1"/>
    <xf numFmtId="2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2" fontId="6" fillId="0" borderId="0" xfId="0" applyNumberFormat="1" applyFont="1" applyFill="1"/>
    <xf numFmtId="0" fontId="6" fillId="0" borderId="3" xfId="0" applyFont="1" applyFill="1" applyBorder="1" applyAlignment="1"/>
    <xf numFmtId="0" fontId="6" fillId="0" borderId="3" xfId="0" applyFont="1" applyFill="1" applyBorder="1"/>
    <xf numFmtId="0" fontId="7" fillId="0" borderId="3" xfId="0" applyFont="1" applyFill="1" applyBorder="1" applyAlignment="1"/>
    <xf numFmtId="0" fontId="6" fillId="0" borderId="3" xfId="0" applyFont="1" applyFill="1" applyBorder="1" applyAlignment="1">
      <alignment horizontal="right"/>
    </xf>
    <xf numFmtId="166" fontId="6" fillId="0" borderId="3" xfId="0" applyNumberFormat="1" applyFont="1" applyFill="1" applyBorder="1"/>
    <xf numFmtId="167" fontId="6" fillId="0" borderId="3" xfId="0" applyNumberFormat="1" applyFont="1" applyFill="1" applyBorder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169" fontId="6" fillId="0" borderId="0" xfId="0" applyNumberFormat="1" applyFont="1" applyFill="1"/>
    <xf numFmtId="170" fontId="6" fillId="0" borderId="0" xfId="0" applyNumberFormat="1" applyFont="1" applyFill="1"/>
    <xf numFmtId="0" fontId="1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166" fontId="6" fillId="0" borderId="0" xfId="0" applyNumberFormat="1" applyFont="1" applyFill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/>
    </xf>
    <xf numFmtId="0" fontId="1" fillId="0" borderId="3" xfId="0" applyFont="1" applyBorder="1" applyAlignment="1">
      <alignment horizontal="center"/>
    </xf>
    <xf numFmtId="2" fontId="1" fillId="0" borderId="0" xfId="1" applyNumberFormat="1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2" fontId="1" fillId="0" borderId="3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/>
    </xf>
    <xf numFmtId="2" fontId="1" fillId="0" borderId="3" xfId="1" applyNumberFormat="1" applyFont="1" applyFill="1" applyBorder="1" applyAlignment="1">
      <alignment horizontal="center" vertical="center" wrapText="1"/>
    </xf>
    <xf numFmtId="2" fontId="1" fillId="0" borderId="3" xfId="0" applyNumberFormat="1" applyFont="1" applyFill="1" applyBorder="1" applyAlignment="1">
      <alignment horizontal="center" vertical="center"/>
    </xf>
    <xf numFmtId="2" fontId="1" fillId="0" borderId="3" xfId="1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2" fontId="2" fillId="0" borderId="3" xfId="1" applyNumberFormat="1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2" fontId="3" fillId="2" borderId="3" xfId="1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2" fontId="1" fillId="2" borderId="0" xfId="1" applyNumberFormat="1" applyFont="1" applyFill="1" applyBorder="1" applyAlignment="1">
      <alignment horizontal="center" vertical="center"/>
    </xf>
    <xf numFmtId="2" fontId="1" fillId="2" borderId="0" xfId="1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/>
    </xf>
    <xf numFmtId="49" fontId="6" fillId="0" borderId="15" xfId="0" applyNumberFormat="1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2" fontId="3" fillId="2" borderId="3" xfId="0" applyNumberFormat="1" applyFont="1" applyFill="1" applyBorder="1" applyAlignment="1">
      <alignment vertical="top"/>
    </xf>
    <xf numFmtId="164" fontId="4" fillId="2" borderId="3" xfId="1" applyFont="1" applyFill="1" applyBorder="1" applyAlignment="1">
      <alignment horizontal="center" vertical="center"/>
    </xf>
    <xf numFmtId="2" fontId="3" fillId="0" borderId="3" xfId="0" applyNumberFormat="1" applyFont="1" applyBorder="1" applyAlignment="1">
      <alignment vertical="top"/>
    </xf>
    <xf numFmtId="2" fontId="1" fillId="2" borderId="0" xfId="0" applyNumberFormat="1" applyFont="1" applyFill="1" applyAlignment="1">
      <alignment horizontal="center" vertical="center"/>
    </xf>
    <xf numFmtId="0" fontId="1" fillId="0" borderId="13" xfId="0" applyFont="1" applyFill="1" applyBorder="1" applyAlignment="1">
      <alignment horizontal="center" vertical="center" wrapText="1"/>
    </xf>
    <xf numFmtId="0" fontId="0" fillId="0" borderId="3" xfId="0" applyBorder="1"/>
    <xf numFmtId="0" fontId="6" fillId="0" borderId="1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49" fontId="6" fillId="0" borderId="13" xfId="0" applyNumberFormat="1" applyFont="1" applyFill="1" applyBorder="1" applyAlignment="1">
      <alignment horizontal="center"/>
    </xf>
    <xf numFmtId="49" fontId="6" fillId="0" borderId="14" xfId="0" applyNumberFormat="1" applyFont="1" applyFill="1" applyBorder="1" applyAlignment="1">
      <alignment horizontal="center"/>
    </xf>
    <xf numFmtId="49" fontId="6" fillId="0" borderId="15" xfId="0" applyNumberFormat="1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/>
    </xf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wrapText="1"/>
    </xf>
    <xf numFmtId="0" fontId="6" fillId="0" borderId="14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center" vertical="top"/>
    </xf>
    <xf numFmtId="0" fontId="6" fillId="0" borderId="3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wrapText="1"/>
    </xf>
    <xf numFmtId="0" fontId="7" fillId="0" borderId="3" xfId="0" applyFont="1" applyFill="1" applyBorder="1" applyAlignment="1">
      <alignment horizontal="left"/>
    </xf>
    <xf numFmtId="0" fontId="6" fillId="0" borderId="15" xfId="0" applyFont="1" applyFill="1" applyBorder="1" applyAlignment="1">
      <alignment horizontal="center" wrapText="1"/>
    </xf>
    <xf numFmtId="0" fontId="7" fillId="0" borderId="13" xfId="0" applyFont="1" applyFill="1" applyBorder="1" applyAlignment="1">
      <alignment horizontal="left"/>
    </xf>
    <xf numFmtId="0" fontId="7" fillId="0" borderId="14" xfId="0" applyFont="1" applyFill="1" applyBorder="1" applyAlignment="1">
      <alignment horizontal="left"/>
    </xf>
    <xf numFmtId="0" fontId="7" fillId="0" borderId="15" xfId="0" applyFont="1" applyFill="1" applyBorder="1" applyAlignment="1">
      <alignment horizontal="left"/>
    </xf>
    <xf numFmtId="0" fontId="7" fillId="0" borderId="13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164" fontId="1" fillId="2" borderId="13" xfId="1" applyFont="1" applyFill="1" applyBorder="1" applyAlignment="1">
      <alignment horizontal="center" vertical="center"/>
    </xf>
    <xf numFmtId="164" fontId="1" fillId="2" borderId="14" xfId="1" applyFont="1" applyFill="1" applyBorder="1" applyAlignment="1">
      <alignment horizontal="center" vertical="center"/>
    </xf>
    <xf numFmtId="164" fontId="1" fillId="2" borderId="15" xfId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2" fontId="1" fillId="0" borderId="0" xfId="1" applyNumberFormat="1" applyFont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 wrapText="1"/>
    </xf>
    <xf numFmtId="2" fontId="1" fillId="2" borderId="3" xfId="0" applyNumberFormat="1" applyFont="1" applyFill="1" applyBorder="1"/>
    <xf numFmtId="2" fontId="1" fillId="0" borderId="3" xfId="0" applyNumberFormat="1" applyFont="1" applyBorder="1" applyAlignment="1">
      <alignment horizontal="center"/>
    </xf>
    <xf numFmtId="2" fontId="1" fillId="0" borderId="3" xfId="0" applyNumberFormat="1" applyFont="1" applyBorder="1"/>
    <xf numFmtId="172" fontId="6" fillId="0" borderId="0" xfId="0" applyNumberFormat="1" applyFont="1" applyFill="1"/>
    <xf numFmtId="0" fontId="8" fillId="0" borderId="0" xfId="0" applyFont="1" applyFill="1"/>
    <xf numFmtId="0" fontId="8" fillId="0" borderId="3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top"/>
    </xf>
    <xf numFmtId="0" fontId="8" fillId="0" borderId="3" xfId="0" applyFont="1" applyFill="1" applyBorder="1" applyAlignment="1">
      <alignment horizontal="center" vertical="top"/>
    </xf>
    <xf numFmtId="0" fontId="8" fillId="0" borderId="6" xfId="0" applyFont="1" applyFill="1" applyBorder="1" applyAlignment="1">
      <alignment horizontal="center" vertical="top"/>
    </xf>
    <xf numFmtId="1" fontId="6" fillId="0" borderId="3" xfId="0" applyNumberFormat="1" applyFont="1" applyFill="1" applyBorder="1" applyAlignment="1">
      <alignment horizontal="center" vertical="center"/>
    </xf>
    <xf numFmtId="1" fontId="8" fillId="0" borderId="3" xfId="0" applyNumberFormat="1" applyFont="1" applyFill="1" applyBorder="1" applyAlignment="1">
      <alignment horizontal="center" vertical="center"/>
    </xf>
    <xf numFmtId="166" fontId="8" fillId="0" borderId="3" xfId="0" applyNumberFormat="1" applyFont="1" applyFill="1" applyBorder="1"/>
    <xf numFmtId="0" fontId="8" fillId="0" borderId="3" xfId="0" applyFont="1" applyFill="1" applyBorder="1"/>
    <xf numFmtId="167" fontId="8" fillId="0" borderId="3" xfId="0" applyNumberFormat="1" applyFont="1" applyFill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1056;&#1080;&#1090;&#1072;/&#1087;&#1094;&#1084;%202019/fin_zvity%20&#1088;&#1110;&#1082;/0615031&#8470;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>
        <row r="58">
          <cell r="D58" t="str">
            <v>Кількість комунальних дитячо-юнацьких спортивних шкіл в розрізі їх видів (ДЮСШ),видатки на утримання яких здійснюються з бюджету</v>
          </cell>
          <cell r="X58" t="str">
            <v>од.</v>
          </cell>
          <cell r="AB58" t="str">
            <v>мережа</v>
          </cell>
        </row>
        <row r="61">
          <cell r="X61" t="str">
            <v>грн.</v>
          </cell>
        </row>
        <row r="64">
          <cell r="X64" t="str">
            <v>осіб</v>
          </cell>
          <cell r="AB64" t="str">
            <v>штатний розпис</v>
          </cell>
        </row>
        <row r="67">
          <cell r="X67" t="str">
            <v>осіб</v>
          </cell>
          <cell r="AB67" t="str">
            <v>штатний розпис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2:AL468"/>
  <sheetViews>
    <sheetView tabSelected="1" view="pageBreakPreview" topLeftCell="A6" zoomScale="80" zoomScaleNormal="100" zoomScaleSheetLayoutView="80" workbookViewId="0">
      <selection activeCell="I466" sqref="I466"/>
    </sheetView>
  </sheetViews>
  <sheetFormatPr defaultColWidth="9.109375" defaultRowHeight="15.6" x14ac:dyDescent="0.3"/>
  <cols>
    <col min="1" max="1" width="9.33203125" style="57" bestFit="1" customWidth="1"/>
    <col min="2" max="4" width="9.109375" style="57"/>
    <col min="5" max="5" width="11.33203125" style="57" customWidth="1"/>
    <col min="6" max="6" width="9.109375" style="57"/>
    <col min="7" max="7" width="11.6640625" style="57" customWidth="1"/>
    <col min="8" max="8" width="17.33203125" style="57" customWidth="1"/>
    <col min="9" max="9" width="15.109375" style="57" customWidth="1"/>
    <col min="10" max="10" width="13.6640625" style="273" customWidth="1"/>
    <col min="11" max="11" width="16" style="273" customWidth="1"/>
    <col min="12" max="12" width="17.44140625" style="57" customWidth="1"/>
    <col min="13" max="13" width="16.109375" style="57" customWidth="1"/>
    <col min="14" max="14" width="14.33203125" style="57" bestFit="1" customWidth="1"/>
    <col min="15" max="15" width="11.88671875" style="57" bestFit="1" customWidth="1"/>
    <col min="16" max="16" width="13" style="57" customWidth="1"/>
    <col min="17" max="17" width="11.6640625" style="57" customWidth="1"/>
    <col min="18" max="16384" width="9.109375" style="57"/>
  </cols>
  <sheetData>
    <row r="2" spans="1:17" x14ac:dyDescent="0.3">
      <c r="A2" s="182" t="s">
        <v>0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</row>
    <row r="3" spans="1:17" x14ac:dyDescent="0.3">
      <c r="A3" s="182" t="s">
        <v>1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</row>
    <row r="4" spans="1:17" x14ac:dyDescent="0.3">
      <c r="A4" s="182" t="s">
        <v>2</v>
      </c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</row>
    <row r="5" spans="1:17" x14ac:dyDescent="0.3">
      <c r="A5" s="187" t="s">
        <v>113</v>
      </c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87"/>
      <c r="M5" s="187"/>
    </row>
    <row r="6" spans="1:17" x14ac:dyDescent="0.3">
      <c r="A6" s="188" t="s">
        <v>3</v>
      </c>
      <c r="B6" s="188"/>
      <c r="C6" s="188"/>
      <c r="D6" s="188"/>
      <c r="E6" s="188"/>
      <c r="F6" s="188"/>
      <c r="G6" s="188"/>
      <c r="H6" s="188"/>
      <c r="I6" s="188"/>
      <c r="J6" s="188"/>
      <c r="K6" s="188"/>
      <c r="L6" s="188"/>
      <c r="M6" s="188"/>
    </row>
    <row r="7" spans="1:17" x14ac:dyDescent="0.3">
      <c r="A7" s="182" t="s">
        <v>226</v>
      </c>
      <c r="B7" s="182"/>
      <c r="C7" s="182"/>
      <c r="D7" s="182"/>
      <c r="E7" s="182"/>
      <c r="F7" s="182"/>
      <c r="G7" s="182"/>
      <c r="H7" s="182"/>
      <c r="I7" s="182"/>
      <c r="J7" s="182"/>
      <c r="K7" s="182"/>
      <c r="L7" s="182"/>
      <c r="M7" s="182"/>
    </row>
    <row r="8" spans="1:17" x14ac:dyDescent="0.3">
      <c r="M8" s="57" t="s">
        <v>10</v>
      </c>
    </row>
    <row r="9" spans="1:17" ht="19.5" customHeight="1" x14ac:dyDescent="0.3">
      <c r="A9" s="199" t="s">
        <v>4</v>
      </c>
      <c r="B9" s="192"/>
      <c r="C9" s="192"/>
      <c r="D9" s="200" t="s">
        <v>5</v>
      </c>
      <c r="E9" s="201"/>
      <c r="F9" s="199" t="s">
        <v>6</v>
      </c>
      <c r="G9" s="199"/>
      <c r="H9" s="191" t="s">
        <v>7</v>
      </c>
      <c r="I9" s="191"/>
      <c r="J9" s="274" t="s">
        <v>8</v>
      </c>
      <c r="K9" s="274"/>
      <c r="L9" s="191" t="s">
        <v>9</v>
      </c>
      <c r="M9" s="191"/>
    </row>
    <row r="10" spans="1:17" ht="15" customHeight="1" x14ac:dyDescent="0.3">
      <c r="A10" s="192"/>
      <c r="B10" s="192"/>
      <c r="C10" s="192"/>
      <c r="D10" s="202"/>
      <c r="E10" s="203"/>
      <c r="F10" s="199"/>
      <c r="G10" s="199"/>
      <c r="H10" s="196" t="s">
        <v>227</v>
      </c>
      <c r="I10" s="189" t="s">
        <v>228</v>
      </c>
      <c r="J10" s="275" t="s">
        <v>227</v>
      </c>
      <c r="K10" s="276" t="s">
        <v>228</v>
      </c>
      <c r="L10" s="196" t="s">
        <v>227</v>
      </c>
      <c r="M10" s="189" t="s">
        <v>228</v>
      </c>
    </row>
    <row r="11" spans="1:17" x14ac:dyDescent="0.3">
      <c r="A11" s="192"/>
      <c r="B11" s="192"/>
      <c r="C11" s="192"/>
      <c r="D11" s="202"/>
      <c r="E11" s="203"/>
      <c r="F11" s="199"/>
      <c r="G11" s="199"/>
      <c r="H11" s="197"/>
      <c r="I11" s="190"/>
      <c r="J11" s="277"/>
      <c r="K11" s="278"/>
      <c r="L11" s="197"/>
      <c r="M11" s="190"/>
    </row>
    <row r="12" spans="1:17" x14ac:dyDescent="0.3">
      <c r="A12" s="192"/>
      <c r="B12" s="192"/>
      <c r="C12" s="192"/>
      <c r="D12" s="202"/>
      <c r="E12" s="203"/>
      <c r="F12" s="199"/>
      <c r="G12" s="199"/>
      <c r="H12" s="197"/>
      <c r="I12" s="190"/>
      <c r="J12" s="277"/>
      <c r="K12" s="278"/>
      <c r="L12" s="197"/>
      <c r="M12" s="190"/>
    </row>
    <row r="13" spans="1:17" x14ac:dyDescent="0.3">
      <c r="A13" s="192"/>
      <c r="B13" s="192"/>
      <c r="C13" s="192"/>
      <c r="D13" s="202"/>
      <c r="E13" s="203"/>
      <c r="F13" s="199"/>
      <c r="G13" s="199"/>
      <c r="H13" s="197"/>
      <c r="I13" s="190"/>
      <c r="J13" s="277"/>
      <c r="K13" s="278"/>
      <c r="L13" s="197"/>
      <c r="M13" s="190"/>
    </row>
    <row r="14" spans="1:17" ht="66.75" customHeight="1" x14ac:dyDescent="0.3">
      <c r="A14" s="192"/>
      <c r="B14" s="192"/>
      <c r="C14" s="192"/>
      <c r="D14" s="204"/>
      <c r="E14" s="205"/>
      <c r="F14" s="199"/>
      <c r="G14" s="199"/>
      <c r="H14" s="198"/>
      <c r="I14" s="190"/>
      <c r="J14" s="279"/>
      <c r="K14" s="278"/>
      <c r="L14" s="198"/>
      <c r="M14" s="190"/>
    </row>
    <row r="15" spans="1:17" x14ac:dyDescent="0.3">
      <c r="A15" s="192">
        <v>1</v>
      </c>
      <c r="B15" s="192"/>
      <c r="C15" s="192"/>
      <c r="D15" s="192">
        <v>2</v>
      </c>
      <c r="E15" s="192"/>
      <c r="F15" s="192">
        <v>3</v>
      </c>
      <c r="G15" s="192"/>
      <c r="H15" s="280">
        <v>4</v>
      </c>
      <c r="I15" s="280">
        <v>5</v>
      </c>
      <c r="J15" s="281">
        <v>6</v>
      </c>
      <c r="K15" s="281">
        <v>7</v>
      </c>
      <c r="L15" s="165">
        <v>8</v>
      </c>
      <c r="M15" s="165">
        <v>9</v>
      </c>
      <c r="N15" s="272"/>
    </row>
    <row r="16" spans="1:17" ht="48" customHeight="1" x14ac:dyDescent="0.3">
      <c r="A16" s="206" t="s">
        <v>11</v>
      </c>
      <c r="B16" s="207"/>
      <c r="C16" s="207"/>
      <c r="D16" s="207"/>
      <c r="E16" s="207"/>
      <c r="F16" s="207"/>
      <c r="G16" s="207"/>
      <c r="H16" s="102">
        <f>H17+H39</f>
        <v>258668.71700000003</v>
      </c>
      <c r="I16" s="102">
        <f>I17+I39</f>
        <v>146096.67554999999</v>
      </c>
      <c r="J16" s="282">
        <f>J17+J39</f>
        <v>25648.854749999999</v>
      </c>
      <c r="K16" s="282">
        <f>K17+K39</f>
        <v>14125.540779999999</v>
      </c>
      <c r="L16" s="102">
        <f>H16+J16</f>
        <v>284317.57175</v>
      </c>
      <c r="M16" s="102">
        <f>I16+K16</f>
        <v>160222.21633</v>
      </c>
      <c r="N16" s="125"/>
      <c r="O16" s="125"/>
      <c r="P16" s="125"/>
      <c r="Q16" s="125"/>
    </row>
    <row r="17" spans="1:17" x14ac:dyDescent="0.3">
      <c r="A17" s="98">
        <v>2000</v>
      </c>
      <c r="B17" s="98"/>
      <c r="C17" s="98"/>
      <c r="D17" s="180"/>
      <c r="E17" s="181"/>
      <c r="F17" s="99"/>
      <c r="G17" s="99"/>
      <c r="H17" s="102">
        <f>H18+H22+H36+H38</f>
        <v>258668.71700000003</v>
      </c>
      <c r="I17" s="102">
        <f>I18+I22+I36+I38</f>
        <v>146096.67554999999</v>
      </c>
      <c r="J17" s="282">
        <f t="shared" ref="J17:K17" si="0">J18+J22+J36+J38</f>
        <v>2505.5333099999998</v>
      </c>
      <c r="K17" s="282">
        <f t="shared" si="0"/>
        <v>2502.3301199999996</v>
      </c>
      <c r="L17" s="102">
        <f t="shared" ref="L17:L47" si="1">H17+J17</f>
        <v>261174.25031000003</v>
      </c>
      <c r="M17" s="102">
        <f t="shared" ref="M17:M47" si="2">I17+K17</f>
        <v>148599.00566999998</v>
      </c>
    </row>
    <row r="18" spans="1:17" x14ac:dyDescent="0.3">
      <c r="A18" s="99">
        <v>2100</v>
      </c>
      <c r="B18" s="99"/>
      <c r="C18" s="99"/>
      <c r="D18" s="180"/>
      <c r="E18" s="181"/>
      <c r="F18" s="99"/>
      <c r="G18" s="99"/>
      <c r="H18" s="102">
        <f>H19+H21</f>
        <v>201878.23500000002</v>
      </c>
      <c r="I18" s="102">
        <f t="shared" ref="I18:K18" si="3">I19+I21</f>
        <v>127894.50604000001</v>
      </c>
      <c r="J18" s="282">
        <f t="shared" si="3"/>
        <v>0</v>
      </c>
      <c r="K18" s="282">
        <f t="shared" si="3"/>
        <v>0</v>
      </c>
      <c r="L18" s="102">
        <f t="shared" si="1"/>
        <v>201878.23500000002</v>
      </c>
      <c r="M18" s="102">
        <f t="shared" si="2"/>
        <v>127894.50604000001</v>
      </c>
      <c r="N18" s="97"/>
    </row>
    <row r="19" spans="1:17" x14ac:dyDescent="0.3">
      <c r="A19" s="99">
        <v>2110</v>
      </c>
      <c r="B19" s="99"/>
      <c r="C19" s="99"/>
      <c r="D19" s="180"/>
      <c r="E19" s="181"/>
      <c r="F19" s="99"/>
      <c r="G19" s="99"/>
      <c r="H19" s="102">
        <f t="shared" ref="H19:K19" si="4">H20</f>
        <v>164392.53800000003</v>
      </c>
      <c r="I19" s="102">
        <f t="shared" si="4"/>
        <v>103609.39457</v>
      </c>
      <c r="J19" s="282">
        <f t="shared" si="4"/>
        <v>0</v>
      </c>
      <c r="K19" s="282">
        <f t="shared" si="4"/>
        <v>0</v>
      </c>
      <c r="L19" s="102">
        <f t="shared" si="1"/>
        <v>164392.53800000003</v>
      </c>
      <c r="M19" s="102">
        <f t="shared" si="2"/>
        <v>103609.39457</v>
      </c>
    </row>
    <row r="20" spans="1:17" x14ac:dyDescent="0.3">
      <c r="A20" s="99">
        <v>2111</v>
      </c>
      <c r="B20" s="99"/>
      <c r="C20" s="99"/>
      <c r="D20" s="180"/>
      <c r="E20" s="181"/>
      <c r="F20" s="99"/>
      <c r="G20" s="99"/>
      <c r="H20" s="102">
        <f>H54+H71+H100+H131+H157+H177+H218+H305+H264+H244+H347+H361+H378+H438</f>
        <v>164392.53800000003</v>
      </c>
      <c r="I20" s="102">
        <f>I54+I71+I100+I131+I157+I177+I218+I305+I264+I244+I347+I361+I378+I438</f>
        <v>103609.39457</v>
      </c>
      <c r="J20" s="102">
        <f t="shared" ref="J20:K20" si="5">J54+J71+J100+J131+J157+J177+J218+J305+J264+J244+J347+J361+J378+J438</f>
        <v>0</v>
      </c>
      <c r="K20" s="102">
        <f t="shared" si="5"/>
        <v>0</v>
      </c>
      <c r="L20" s="102">
        <f t="shared" si="1"/>
        <v>164392.53800000003</v>
      </c>
      <c r="M20" s="102">
        <f t="shared" si="2"/>
        <v>103609.39457</v>
      </c>
      <c r="N20" s="97"/>
      <c r="O20" s="111"/>
      <c r="P20" s="111"/>
      <c r="Q20" s="111"/>
    </row>
    <row r="21" spans="1:17" x14ac:dyDescent="0.3">
      <c r="A21" s="99">
        <v>2120</v>
      </c>
      <c r="B21" s="99"/>
      <c r="C21" s="99"/>
      <c r="D21" s="180"/>
      <c r="E21" s="181"/>
      <c r="F21" s="99"/>
      <c r="G21" s="99"/>
      <c r="H21" s="102">
        <f>H55+H72+H101+H132+H158+H178+H219+H306+H265+H245+H348+H362+H379+H439</f>
        <v>37485.696999999993</v>
      </c>
      <c r="I21" s="102">
        <f>I55+I72+I101+I132+I158+I178+I219+I306+I265+I245+I348+I362+I379+I439</f>
        <v>24285.111469999996</v>
      </c>
      <c r="J21" s="102">
        <f t="shared" ref="J21:K21" si="6">J55+J72+J101+J132+J158+J178+J219+J306+J265+J245+J348+J362+J379+J439</f>
        <v>0</v>
      </c>
      <c r="K21" s="102">
        <f t="shared" si="6"/>
        <v>0</v>
      </c>
      <c r="L21" s="102">
        <f t="shared" si="1"/>
        <v>37485.696999999993</v>
      </c>
      <c r="M21" s="102">
        <f t="shared" si="2"/>
        <v>24285.111469999996</v>
      </c>
      <c r="N21" s="97"/>
    </row>
    <row r="22" spans="1:17" x14ac:dyDescent="0.3">
      <c r="A22" s="99">
        <v>2200</v>
      </c>
      <c r="B22" s="99"/>
      <c r="C22" s="99"/>
      <c r="D22" s="180"/>
      <c r="E22" s="181"/>
      <c r="F22" s="99"/>
      <c r="G22" s="99"/>
      <c r="H22" s="102">
        <f>H23+H24+H25+H26+H27+H28+H34</f>
        <v>56124.218999999997</v>
      </c>
      <c r="I22" s="102">
        <f t="shared" ref="I22:K22" si="7">I23+I24+I25+I26+I27+I28+I34</f>
        <v>18120.44817</v>
      </c>
      <c r="J22" s="282">
        <f>J23+J24+J25+J26+J27+J28+J34</f>
        <v>2504.6343099999999</v>
      </c>
      <c r="K22" s="282">
        <f t="shared" si="7"/>
        <v>2501.4313499999998</v>
      </c>
      <c r="L22" s="102">
        <f t="shared" si="1"/>
        <v>58628.853309999999</v>
      </c>
      <c r="M22" s="102">
        <f t="shared" si="2"/>
        <v>20621.879519999999</v>
      </c>
      <c r="N22" s="97"/>
    </row>
    <row r="23" spans="1:17" x14ac:dyDescent="0.3">
      <c r="A23" s="99">
        <v>2210</v>
      </c>
      <c r="B23" s="99"/>
      <c r="C23" s="99"/>
      <c r="D23" s="180"/>
      <c r="E23" s="181"/>
      <c r="F23" s="99"/>
      <c r="G23" s="99"/>
      <c r="H23" s="102">
        <f>H57+H74+H103+H134+H160+H180+H204+H221+H247+H284+H295+H308+H267+H381+H401+H421+H441</f>
        <v>1882.9260000000002</v>
      </c>
      <c r="I23" s="102">
        <f>I57+I74+I103+I134+I160+I180+I204+I221+I247+I284+I295+I308+I267+I381+I401+I421+I441</f>
        <v>302.45980000000003</v>
      </c>
      <c r="J23" s="102">
        <f t="shared" ref="J23:K23" si="8">J57+J74+J103+J134+J160+J180+J204+J221+J247+J284+J295+J308+J267+J381+J401+J421+J441</f>
        <v>2045.6849999999999</v>
      </c>
      <c r="K23" s="102">
        <f t="shared" si="8"/>
        <v>2042.4839999999999</v>
      </c>
      <c r="L23" s="102">
        <f t="shared" si="1"/>
        <v>3928.6109999999999</v>
      </c>
      <c r="M23" s="102">
        <f t="shared" si="2"/>
        <v>2344.9438</v>
      </c>
      <c r="N23" s="97"/>
    </row>
    <row r="24" spans="1:17" x14ac:dyDescent="0.3">
      <c r="A24" s="99">
        <v>2220</v>
      </c>
      <c r="B24" s="99"/>
      <c r="C24" s="99"/>
      <c r="D24" s="180"/>
      <c r="E24" s="181"/>
      <c r="F24" s="99"/>
      <c r="G24" s="99"/>
      <c r="H24" s="102">
        <f>H75+H104+H135+H181</f>
        <v>0</v>
      </c>
      <c r="I24" s="102">
        <f>I75+I104+I135+I181</f>
        <v>0</v>
      </c>
      <c r="J24" s="102">
        <f t="shared" ref="J24:K24" si="9">J75+J104+J135+J181</f>
        <v>0</v>
      </c>
      <c r="K24" s="102">
        <f t="shared" si="9"/>
        <v>0</v>
      </c>
      <c r="L24" s="102">
        <f t="shared" si="1"/>
        <v>0</v>
      </c>
      <c r="M24" s="102">
        <f t="shared" si="2"/>
        <v>0</v>
      </c>
      <c r="N24" s="97"/>
    </row>
    <row r="25" spans="1:17" x14ac:dyDescent="0.3">
      <c r="A25" s="99">
        <v>2230</v>
      </c>
      <c r="B25" s="99"/>
      <c r="C25" s="99"/>
      <c r="D25" s="180"/>
      <c r="E25" s="181"/>
      <c r="F25" s="99"/>
      <c r="G25" s="99"/>
      <c r="H25" s="102">
        <f>H76+H105+H205+H285+H248</f>
        <v>9410.3410000000003</v>
      </c>
      <c r="I25" s="102">
        <f>I76+I105+I205+I285+I248</f>
        <v>864.52412000000004</v>
      </c>
      <c r="J25" s="102">
        <f t="shared" ref="J25:K25" si="10">J76+J105+J205+J285+J248</f>
        <v>458.94930999999997</v>
      </c>
      <c r="K25" s="102">
        <f t="shared" si="10"/>
        <v>458.94735000000003</v>
      </c>
      <c r="L25" s="102">
        <f t="shared" si="1"/>
        <v>9869.2903100000003</v>
      </c>
      <c r="M25" s="102">
        <f t="shared" si="2"/>
        <v>1323.47147</v>
      </c>
      <c r="N25" s="97"/>
    </row>
    <row r="26" spans="1:17" x14ac:dyDescent="0.3">
      <c r="A26" s="98">
        <v>2240</v>
      </c>
      <c r="B26" s="98"/>
      <c r="C26" s="98"/>
      <c r="D26" s="180"/>
      <c r="E26" s="181"/>
      <c r="F26" s="99"/>
      <c r="G26" s="99"/>
      <c r="H26" s="102">
        <f>H58+H77+H106+H136+H161+H182+H206+H222+H249+H286+H296+H309+H323+H148+H268+H403</f>
        <v>12829.265999999996</v>
      </c>
      <c r="I26" s="102">
        <f>I58+I77+I106+I136+I161+I182+I206+I222+I249+I286+I296+I309+I323+I148+I268+I403</f>
        <v>2513.1693100000002</v>
      </c>
      <c r="J26" s="102">
        <f t="shared" ref="J26:K26" si="11">J58+J77+J106+J136+J161+J182+J206+J222+J249+J286+J296+J309+J323+J148+J268+J403</f>
        <v>0</v>
      </c>
      <c r="K26" s="102">
        <f t="shared" si="11"/>
        <v>0</v>
      </c>
      <c r="L26" s="102">
        <f t="shared" si="1"/>
        <v>12829.265999999996</v>
      </c>
      <c r="M26" s="102">
        <f t="shared" si="2"/>
        <v>2513.1693100000002</v>
      </c>
      <c r="N26" s="97"/>
    </row>
    <row r="27" spans="1:17" x14ac:dyDescent="0.3">
      <c r="A27" s="98">
        <v>2250</v>
      </c>
      <c r="B27" s="100"/>
      <c r="C27" s="100"/>
      <c r="D27" s="180"/>
      <c r="E27" s="181"/>
      <c r="F27" s="99"/>
      <c r="G27" s="99"/>
      <c r="H27" s="102">
        <f>H59+H78+H107+H137+H149+H162+H183+H207+H223+H297+H443+H287+H269</f>
        <v>42.466999999999992</v>
      </c>
      <c r="I27" s="102">
        <f t="shared" ref="I27:K27" si="12">I59+I78+I107+I137+I149+I162+I183+I207+I223+I297+I443+I287+I269</f>
        <v>9.7072300000000009</v>
      </c>
      <c r="J27" s="102">
        <f t="shared" si="12"/>
        <v>0</v>
      </c>
      <c r="K27" s="102">
        <f t="shared" si="12"/>
        <v>0</v>
      </c>
      <c r="L27" s="102">
        <f t="shared" si="1"/>
        <v>42.466999999999992</v>
      </c>
      <c r="M27" s="102">
        <f t="shared" si="2"/>
        <v>9.7072300000000009</v>
      </c>
      <c r="N27" s="97"/>
    </row>
    <row r="28" spans="1:17" x14ac:dyDescent="0.3">
      <c r="A28" s="98">
        <v>2270</v>
      </c>
      <c r="B28" s="98"/>
      <c r="C28" s="98"/>
      <c r="D28" s="180"/>
      <c r="E28" s="181"/>
      <c r="F28" s="99"/>
      <c r="G28" s="99"/>
      <c r="H28" s="102">
        <f t="shared" ref="H28:K28" si="13">H29+H30+H31+H32+H33</f>
        <v>31597.829999999998</v>
      </c>
      <c r="I28" s="102">
        <f t="shared" si="13"/>
        <v>14371.525709999998</v>
      </c>
      <c r="J28" s="282">
        <f t="shared" si="13"/>
        <v>0</v>
      </c>
      <c r="K28" s="282">
        <f t="shared" si="13"/>
        <v>0</v>
      </c>
      <c r="L28" s="102">
        <f t="shared" si="1"/>
        <v>31597.829999999998</v>
      </c>
      <c r="M28" s="102">
        <f t="shared" si="2"/>
        <v>14371.525709999998</v>
      </c>
      <c r="N28" s="97"/>
    </row>
    <row r="29" spans="1:17" x14ac:dyDescent="0.3">
      <c r="A29" s="99">
        <v>2271</v>
      </c>
      <c r="B29" s="99"/>
      <c r="C29" s="99"/>
      <c r="D29" s="180"/>
      <c r="E29" s="181"/>
      <c r="F29" s="99"/>
      <c r="G29" s="99"/>
      <c r="H29" s="102">
        <f>H61+H80+H109+H139+H164+H185+H225+H311+H271+H251</f>
        <v>15026.878999999997</v>
      </c>
      <c r="I29" s="102">
        <f t="shared" ref="I29:K29" si="14">I61+I80+I109+I139+I164+I185+I225+I311+I271+I251</f>
        <v>6085.2638499999994</v>
      </c>
      <c r="J29" s="102">
        <f t="shared" si="14"/>
        <v>0</v>
      </c>
      <c r="K29" s="102">
        <f t="shared" si="14"/>
        <v>0</v>
      </c>
      <c r="L29" s="102">
        <f t="shared" si="1"/>
        <v>15026.878999999997</v>
      </c>
      <c r="M29" s="102">
        <f t="shared" si="2"/>
        <v>6085.2638499999994</v>
      </c>
      <c r="N29" s="97"/>
    </row>
    <row r="30" spans="1:17" x14ac:dyDescent="0.3">
      <c r="A30" s="99">
        <v>2272</v>
      </c>
      <c r="B30" s="99"/>
      <c r="C30" s="99"/>
      <c r="D30" s="180"/>
      <c r="E30" s="181"/>
      <c r="F30" s="99"/>
      <c r="G30" s="99"/>
      <c r="H30" s="102">
        <f>H62+H81+H110+H140+H165+H186+H226+H312+H272+H252+H425</f>
        <v>245.08399999999997</v>
      </c>
      <c r="I30" s="102">
        <f t="shared" ref="I30:K30" si="15">I62+I81+I110+I140+I165+I186+I226+I312+I272+I252+I425</f>
        <v>49.955410000000001</v>
      </c>
      <c r="J30" s="102">
        <f t="shared" si="15"/>
        <v>0</v>
      </c>
      <c r="K30" s="102">
        <f t="shared" si="15"/>
        <v>0</v>
      </c>
      <c r="L30" s="102">
        <f t="shared" si="1"/>
        <v>245.08399999999997</v>
      </c>
      <c r="M30" s="102">
        <f t="shared" si="2"/>
        <v>49.955410000000001</v>
      </c>
      <c r="N30" s="97"/>
    </row>
    <row r="31" spans="1:17" x14ac:dyDescent="0.3">
      <c r="A31" s="99">
        <v>2273</v>
      </c>
      <c r="B31" s="99"/>
      <c r="C31" s="99"/>
      <c r="D31" s="180"/>
      <c r="E31" s="181"/>
      <c r="F31" s="99"/>
      <c r="G31" s="99"/>
      <c r="H31" s="102">
        <f>H63+H82+H111+H141+H166+H187+H227+H313+H273+H253+H426</f>
        <v>5993.5159999999996</v>
      </c>
      <c r="I31" s="102">
        <f t="shared" ref="I31:K31" si="16">I63+I82+I111+I141+I166+I187+I227+I313+I273+I253+I426</f>
        <v>1623.30394</v>
      </c>
      <c r="J31" s="102">
        <f t="shared" si="16"/>
        <v>0</v>
      </c>
      <c r="K31" s="102">
        <f t="shared" si="16"/>
        <v>0</v>
      </c>
      <c r="L31" s="102">
        <f t="shared" si="1"/>
        <v>5993.5159999999996</v>
      </c>
      <c r="M31" s="102">
        <f t="shared" si="2"/>
        <v>1623.30394</v>
      </c>
      <c r="N31" s="97"/>
    </row>
    <row r="32" spans="1:17" x14ac:dyDescent="0.3">
      <c r="A32" s="98">
        <v>2274</v>
      </c>
      <c r="B32" s="98"/>
      <c r="C32" s="98"/>
      <c r="D32" s="180"/>
      <c r="E32" s="181"/>
      <c r="F32" s="99"/>
      <c r="G32" s="99"/>
      <c r="H32" s="102">
        <f>H83+H112</f>
        <v>7722.1959999999999</v>
      </c>
      <c r="I32" s="102">
        <f>I83+I112</f>
        <v>6613.0025100000003</v>
      </c>
      <c r="J32" s="102">
        <f t="shared" ref="J32:K32" si="17">J83+J112</f>
        <v>0</v>
      </c>
      <c r="K32" s="102">
        <f t="shared" si="17"/>
        <v>0</v>
      </c>
      <c r="L32" s="102">
        <f t="shared" si="1"/>
        <v>7722.1959999999999</v>
      </c>
      <c r="M32" s="102">
        <f t="shared" si="2"/>
        <v>6613.0025100000003</v>
      </c>
      <c r="N32" s="97"/>
    </row>
    <row r="33" spans="1:14" x14ac:dyDescent="0.3">
      <c r="A33" s="99">
        <v>2275</v>
      </c>
      <c r="B33" s="99"/>
      <c r="C33" s="99"/>
      <c r="D33" s="180"/>
      <c r="E33" s="181"/>
      <c r="F33" s="99"/>
      <c r="G33" s="99"/>
      <c r="H33" s="102">
        <f>H84+H113+H188</f>
        <v>2610.1550000000002</v>
      </c>
      <c r="I33" s="102">
        <f>I84+I113+I188</f>
        <v>0</v>
      </c>
      <c r="J33" s="102">
        <f t="shared" ref="J33:K33" si="18">J84+J113+J188</f>
        <v>0</v>
      </c>
      <c r="K33" s="102">
        <f t="shared" si="18"/>
        <v>0</v>
      </c>
      <c r="L33" s="102">
        <f t="shared" si="1"/>
        <v>2610.1550000000002</v>
      </c>
      <c r="M33" s="102">
        <f t="shared" si="2"/>
        <v>0</v>
      </c>
      <c r="N33" s="97"/>
    </row>
    <row r="34" spans="1:14" x14ac:dyDescent="0.3">
      <c r="A34" s="99">
        <v>2280</v>
      </c>
      <c r="B34" s="99"/>
      <c r="C34" s="99"/>
      <c r="D34" s="180"/>
      <c r="E34" s="181"/>
      <c r="F34" s="99"/>
      <c r="G34" s="99"/>
      <c r="H34" s="102">
        <f>H35</f>
        <v>361.38900000000001</v>
      </c>
      <c r="I34" s="102">
        <f t="shared" ref="I34:K34" si="19">I35</f>
        <v>59.061999999999998</v>
      </c>
      <c r="J34" s="282">
        <f>J35</f>
        <v>0</v>
      </c>
      <c r="K34" s="282">
        <f t="shared" si="19"/>
        <v>0</v>
      </c>
      <c r="L34" s="102">
        <f t="shared" si="1"/>
        <v>361.38900000000001</v>
      </c>
      <c r="M34" s="102">
        <f t="shared" si="2"/>
        <v>59.061999999999998</v>
      </c>
      <c r="N34" s="97"/>
    </row>
    <row r="35" spans="1:14" x14ac:dyDescent="0.3">
      <c r="A35" s="99">
        <v>2282</v>
      </c>
      <c r="B35" s="99"/>
      <c r="C35" s="99"/>
      <c r="D35" s="180"/>
      <c r="E35" s="181"/>
      <c r="F35" s="99"/>
      <c r="G35" s="99"/>
      <c r="H35" s="102">
        <f>H65+H86+H115+H143+H190+H229+H151+H255+H448+H168+H275</f>
        <v>361.38900000000001</v>
      </c>
      <c r="I35" s="102">
        <f t="shared" ref="I35:K35" si="20">I65+I86+I115+I143+I190+I229+I151+I255+I448+I168+I275</f>
        <v>59.061999999999998</v>
      </c>
      <c r="J35" s="102">
        <f t="shared" si="20"/>
        <v>0</v>
      </c>
      <c r="K35" s="102">
        <f t="shared" si="20"/>
        <v>0</v>
      </c>
      <c r="L35" s="102">
        <f t="shared" si="1"/>
        <v>361.38900000000001</v>
      </c>
      <c r="M35" s="102">
        <f t="shared" si="2"/>
        <v>59.061999999999998</v>
      </c>
    </row>
    <row r="36" spans="1:14" x14ac:dyDescent="0.3">
      <c r="A36" s="98">
        <v>2700</v>
      </c>
      <c r="B36" s="100"/>
      <c r="C36" s="100"/>
      <c r="D36" s="180"/>
      <c r="E36" s="181"/>
      <c r="F36" s="99"/>
      <c r="G36" s="99"/>
      <c r="H36" s="102">
        <f t="shared" ref="H36:K36" si="21">H37</f>
        <v>472.61899999999997</v>
      </c>
      <c r="I36" s="102">
        <f t="shared" si="21"/>
        <v>49.248049999999999</v>
      </c>
      <c r="J36" s="282">
        <f t="shared" si="21"/>
        <v>0</v>
      </c>
      <c r="K36" s="282">
        <f t="shared" si="21"/>
        <v>0</v>
      </c>
      <c r="L36" s="102">
        <f t="shared" si="1"/>
        <v>472.61899999999997</v>
      </c>
      <c r="M36" s="102">
        <f t="shared" si="2"/>
        <v>49.248049999999999</v>
      </c>
    </row>
    <row r="37" spans="1:14" x14ac:dyDescent="0.3">
      <c r="A37" s="99">
        <v>2730</v>
      </c>
      <c r="B37" s="99"/>
      <c r="C37" s="99"/>
      <c r="D37" s="180"/>
      <c r="E37" s="181"/>
      <c r="F37" s="99"/>
      <c r="G37" s="99"/>
      <c r="H37" s="102">
        <f>H117+H209+H238+H318</f>
        <v>472.61899999999997</v>
      </c>
      <c r="I37" s="102">
        <f>I117+I209+I238+I318</f>
        <v>49.248049999999999</v>
      </c>
      <c r="J37" s="102">
        <f t="shared" ref="J37:K37" si="22">J117+J209+J238+J318</f>
        <v>0</v>
      </c>
      <c r="K37" s="102">
        <f t="shared" si="22"/>
        <v>0</v>
      </c>
      <c r="L37" s="102">
        <f t="shared" si="1"/>
        <v>472.61899999999997</v>
      </c>
      <c r="M37" s="102">
        <f t="shared" si="2"/>
        <v>49.248049999999999</v>
      </c>
    </row>
    <row r="38" spans="1:14" x14ac:dyDescent="0.3">
      <c r="A38" s="99">
        <v>2800</v>
      </c>
      <c r="B38" s="99"/>
      <c r="C38" s="99"/>
      <c r="D38" s="180"/>
      <c r="E38" s="181"/>
      <c r="F38" s="99"/>
      <c r="G38" s="99"/>
      <c r="H38" s="102">
        <f>H87+H118+H230+H276+H191</f>
        <v>193.64399999999998</v>
      </c>
      <c r="I38" s="102">
        <f t="shared" ref="I38:K38" si="23">I87+I118+I230+I276+I191</f>
        <v>32.473289999999999</v>
      </c>
      <c r="J38" s="102">
        <f t="shared" si="23"/>
        <v>0.89900000000000002</v>
      </c>
      <c r="K38" s="102">
        <f t="shared" si="23"/>
        <v>0.89876999999999996</v>
      </c>
      <c r="L38" s="102">
        <f t="shared" si="1"/>
        <v>194.54299999999998</v>
      </c>
      <c r="M38" s="102">
        <f t="shared" si="2"/>
        <v>33.372059999999998</v>
      </c>
    </row>
    <row r="39" spans="1:14" x14ac:dyDescent="0.3">
      <c r="A39" s="98">
        <v>3000</v>
      </c>
      <c r="B39" s="98"/>
      <c r="C39" s="98"/>
      <c r="D39" s="180"/>
      <c r="E39" s="181"/>
      <c r="F39" s="99"/>
      <c r="G39" s="99"/>
      <c r="H39" s="102">
        <f>H40+H46</f>
        <v>0</v>
      </c>
      <c r="I39" s="102">
        <f>I40+I46</f>
        <v>0</v>
      </c>
      <c r="J39" s="282">
        <f>J40+J46</f>
        <v>23143.32144</v>
      </c>
      <c r="K39" s="282">
        <f>K40+K46</f>
        <v>11623.210659999999</v>
      </c>
      <c r="L39" s="102">
        <f t="shared" si="1"/>
        <v>23143.32144</v>
      </c>
      <c r="M39" s="102">
        <f t="shared" si="2"/>
        <v>11623.210659999999</v>
      </c>
    </row>
    <row r="40" spans="1:14" x14ac:dyDescent="0.3">
      <c r="A40" s="99">
        <v>3100</v>
      </c>
      <c r="B40" s="99"/>
      <c r="C40" s="99"/>
      <c r="D40" s="180"/>
      <c r="E40" s="181"/>
      <c r="F40" s="99"/>
      <c r="G40" s="99"/>
      <c r="H40" s="102">
        <f>H41+H42+H44</f>
        <v>0</v>
      </c>
      <c r="I40" s="102">
        <f t="shared" ref="I40:K40" si="24">I41+I42+I44</f>
        <v>0</v>
      </c>
      <c r="J40" s="282">
        <f t="shared" si="24"/>
        <v>23143.32144</v>
      </c>
      <c r="K40" s="282">
        <f t="shared" si="24"/>
        <v>11623.210659999999</v>
      </c>
      <c r="L40" s="102">
        <f t="shared" si="1"/>
        <v>23143.32144</v>
      </c>
      <c r="M40" s="102">
        <f t="shared" si="2"/>
        <v>11623.210659999999</v>
      </c>
    </row>
    <row r="41" spans="1:14" x14ac:dyDescent="0.3">
      <c r="A41" s="99">
        <v>3110</v>
      </c>
      <c r="B41" s="99"/>
      <c r="C41" s="99"/>
      <c r="D41" s="180"/>
      <c r="E41" s="181"/>
      <c r="F41" s="99"/>
      <c r="G41" s="99"/>
      <c r="H41" s="102">
        <f>H90+H121+H194+H212+H233</f>
        <v>0</v>
      </c>
      <c r="I41" s="102">
        <f t="shared" ref="I41" si="25">I90+I121+I194+I212+I233</f>
        <v>0</v>
      </c>
      <c r="J41" s="282">
        <f>J90+J121+J194+J212+J233+J258+J299+J171+J199+J279+J290+J392+J412+J432+J454+J462</f>
        <v>3136.4714399999998</v>
      </c>
      <c r="K41" s="282">
        <f>K90+K121+K194+K212+K233+K258+K299+K171+K199+K279+K290+K392+K412+K432+K454+K462</f>
        <v>3088.4714399999998</v>
      </c>
      <c r="L41" s="102">
        <f t="shared" si="1"/>
        <v>3136.4714399999998</v>
      </c>
      <c r="M41" s="102">
        <f t="shared" si="2"/>
        <v>3088.4714399999998</v>
      </c>
    </row>
    <row r="42" spans="1:14" x14ac:dyDescent="0.3">
      <c r="A42" s="99">
        <v>3130</v>
      </c>
      <c r="B42" s="99"/>
      <c r="C42" s="99"/>
      <c r="D42" s="180"/>
      <c r="E42" s="181"/>
      <c r="F42" s="99"/>
      <c r="G42" s="99"/>
      <c r="H42" s="102">
        <f t="shared" ref="H42:K42" si="26">H43</f>
        <v>0</v>
      </c>
      <c r="I42" s="102">
        <f t="shared" si="26"/>
        <v>0</v>
      </c>
      <c r="J42" s="282">
        <f t="shared" si="26"/>
        <v>11406.85</v>
      </c>
      <c r="K42" s="282">
        <f t="shared" si="26"/>
        <v>5815.7379799999999</v>
      </c>
      <c r="L42" s="102">
        <f t="shared" si="1"/>
        <v>11406.85</v>
      </c>
      <c r="M42" s="102">
        <f t="shared" si="2"/>
        <v>5815.7379799999999</v>
      </c>
    </row>
    <row r="43" spans="1:14" x14ac:dyDescent="0.3">
      <c r="A43" s="99">
        <v>3132</v>
      </c>
      <c r="B43" s="99"/>
      <c r="C43" s="99"/>
      <c r="D43" s="180"/>
      <c r="E43" s="181"/>
      <c r="F43" s="99"/>
      <c r="G43" s="99"/>
      <c r="H43" s="102">
        <f>H92+H123+H196+H339</f>
        <v>0</v>
      </c>
      <c r="I43" s="102">
        <f>I92+I123+I196+I339</f>
        <v>0</v>
      </c>
      <c r="J43" s="282">
        <f>J92+J123+J196+J339+J329</f>
        <v>11406.85</v>
      </c>
      <c r="K43" s="282">
        <f>K92+K123+K196+K339+K329</f>
        <v>5815.7379799999999</v>
      </c>
      <c r="L43" s="102">
        <f t="shared" si="1"/>
        <v>11406.85</v>
      </c>
      <c r="M43" s="102">
        <f t="shared" si="2"/>
        <v>5815.7379799999999</v>
      </c>
    </row>
    <row r="44" spans="1:14" x14ac:dyDescent="0.3">
      <c r="A44" s="99">
        <v>3140</v>
      </c>
      <c r="B44" s="99"/>
      <c r="C44" s="99"/>
      <c r="D44" s="180"/>
      <c r="E44" s="181"/>
      <c r="F44" s="99"/>
      <c r="G44" s="99"/>
      <c r="H44" s="102">
        <f t="shared" ref="H44:K44" si="27">H45</f>
        <v>0</v>
      </c>
      <c r="I44" s="102">
        <f t="shared" si="27"/>
        <v>0</v>
      </c>
      <c r="J44" s="282">
        <f t="shared" si="27"/>
        <v>8600</v>
      </c>
      <c r="K44" s="282">
        <f t="shared" si="27"/>
        <v>2719.0012400000001</v>
      </c>
      <c r="L44" s="102">
        <f t="shared" si="1"/>
        <v>8600</v>
      </c>
      <c r="M44" s="102">
        <f t="shared" si="2"/>
        <v>2719.0012400000001</v>
      </c>
    </row>
    <row r="45" spans="1:14" x14ac:dyDescent="0.3">
      <c r="A45" s="99">
        <v>3142</v>
      </c>
      <c r="B45" s="99"/>
      <c r="C45" s="99"/>
      <c r="D45" s="180"/>
      <c r="E45" s="181"/>
      <c r="F45" s="99"/>
      <c r="G45" s="99"/>
      <c r="H45" s="102">
        <f>H331+H341</f>
        <v>0</v>
      </c>
      <c r="I45" s="102">
        <f>I331+I341</f>
        <v>0</v>
      </c>
      <c r="J45" s="282">
        <f>J331+J341</f>
        <v>8600</v>
      </c>
      <c r="K45" s="282">
        <f>K331+K341</f>
        <v>2719.0012400000001</v>
      </c>
      <c r="L45" s="102">
        <f t="shared" si="1"/>
        <v>8600</v>
      </c>
      <c r="M45" s="102">
        <f t="shared" si="2"/>
        <v>2719.0012400000001</v>
      </c>
    </row>
    <row r="46" spans="1:14" hidden="1" x14ac:dyDescent="0.3">
      <c r="A46" s="99">
        <v>3200</v>
      </c>
      <c r="B46" s="99"/>
      <c r="C46" s="99"/>
      <c r="D46" s="183"/>
      <c r="E46" s="185"/>
      <c r="F46" s="99"/>
      <c r="G46" s="99"/>
      <c r="H46" s="102">
        <f t="shared" ref="H46:K46" si="28">H47</f>
        <v>0</v>
      </c>
      <c r="I46" s="102">
        <f t="shared" si="28"/>
        <v>0</v>
      </c>
      <c r="J46" s="282">
        <f t="shared" si="28"/>
        <v>0</v>
      </c>
      <c r="K46" s="282">
        <f t="shared" si="28"/>
        <v>0</v>
      </c>
      <c r="L46" s="102">
        <f t="shared" si="1"/>
        <v>0</v>
      </c>
      <c r="M46" s="102">
        <f t="shared" si="2"/>
        <v>0</v>
      </c>
    </row>
    <row r="47" spans="1:14" hidden="1" x14ac:dyDescent="0.3">
      <c r="A47" s="99">
        <v>3210</v>
      </c>
      <c r="B47" s="99"/>
      <c r="C47" s="99"/>
      <c r="D47" s="183"/>
      <c r="E47" s="185"/>
      <c r="F47" s="99"/>
      <c r="G47" s="99"/>
      <c r="H47" s="102">
        <f>H94+H125+H333</f>
        <v>0</v>
      </c>
      <c r="I47" s="102">
        <f>I94+I125+I333</f>
        <v>0</v>
      </c>
      <c r="J47" s="282">
        <f>J94+J125+J333</f>
        <v>0</v>
      </c>
      <c r="K47" s="282">
        <f>K94+K125+K333</f>
        <v>0</v>
      </c>
      <c r="L47" s="102">
        <f t="shared" si="1"/>
        <v>0</v>
      </c>
      <c r="M47" s="102">
        <f t="shared" si="2"/>
        <v>0</v>
      </c>
    </row>
    <row r="48" spans="1:14" x14ac:dyDescent="0.3">
      <c r="A48" s="209" t="s">
        <v>12</v>
      </c>
      <c r="B48" s="210"/>
      <c r="C48" s="210"/>
      <c r="D48" s="210"/>
      <c r="E48" s="211"/>
      <c r="F48" s="99"/>
      <c r="G48" s="99"/>
      <c r="H48" s="99"/>
      <c r="I48" s="99"/>
      <c r="J48" s="283"/>
      <c r="K48" s="283"/>
      <c r="L48" s="99"/>
      <c r="M48" s="99"/>
    </row>
    <row r="49" spans="1:38" ht="42.75" customHeight="1" x14ac:dyDescent="0.3">
      <c r="A49" s="183" t="s">
        <v>80</v>
      </c>
      <c r="B49" s="184"/>
      <c r="C49" s="185"/>
      <c r="D49" s="183" t="s">
        <v>54</v>
      </c>
      <c r="E49" s="185"/>
      <c r="F49" s="193" t="s">
        <v>229</v>
      </c>
      <c r="G49" s="194"/>
      <c r="H49" s="194"/>
      <c r="I49" s="194"/>
      <c r="J49" s="194"/>
      <c r="K49" s="194"/>
      <c r="L49" s="194"/>
      <c r="M49" s="194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</row>
    <row r="50" spans="1:38" x14ac:dyDescent="0.3">
      <c r="A50" s="180" t="s">
        <v>55</v>
      </c>
      <c r="B50" s="186"/>
      <c r="C50" s="181"/>
      <c r="D50" s="183"/>
      <c r="E50" s="185"/>
      <c r="F50" s="99"/>
      <c r="G50" s="99"/>
      <c r="H50" s="102">
        <f>H51</f>
        <v>2770.8810000000003</v>
      </c>
      <c r="I50" s="102">
        <f>I51</f>
        <v>1969.85331</v>
      </c>
      <c r="J50" s="282">
        <f t="shared" ref="J50:K50" si="29">J51</f>
        <v>0</v>
      </c>
      <c r="K50" s="282">
        <f t="shared" si="29"/>
        <v>0</v>
      </c>
      <c r="L50" s="102">
        <f t="shared" ref="L50" si="30">H50+J50</f>
        <v>2770.8810000000003</v>
      </c>
      <c r="M50" s="102">
        <f t="shared" ref="M50" si="31">I50+K50</f>
        <v>1969.85331</v>
      </c>
    </row>
    <row r="51" spans="1:38" x14ac:dyDescent="0.3">
      <c r="A51" s="99">
        <v>2000</v>
      </c>
      <c r="B51" s="99"/>
      <c r="C51" s="99"/>
      <c r="D51" s="183"/>
      <c r="E51" s="185"/>
      <c r="F51" s="99"/>
      <c r="G51" s="99"/>
      <c r="H51" s="102">
        <f>H52+H56</f>
        <v>2770.8810000000003</v>
      </c>
      <c r="I51" s="102">
        <f>I52+I56</f>
        <v>1969.85331</v>
      </c>
      <c r="J51" s="282">
        <f t="shared" ref="J51:K51" si="32">J52+J56</f>
        <v>0</v>
      </c>
      <c r="K51" s="282">
        <f t="shared" si="32"/>
        <v>0</v>
      </c>
      <c r="L51" s="102">
        <f t="shared" ref="L51:M65" si="33">H51+J51</f>
        <v>2770.8810000000003</v>
      </c>
      <c r="M51" s="102">
        <f t="shared" si="33"/>
        <v>1969.85331</v>
      </c>
    </row>
    <row r="52" spans="1:38" x14ac:dyDescent="0.3">
      <c r="A52" s="99">
        <v>2100</v>
      </c>
      <c r="B52" s="99"/>
      <c r="C52" s="99"/>
      <c r="D52" s="183"/>
      <c r="E52" s="185"/>
      <c r="F52" s="99"/>
      <c r="G52" s="99"/>
      <c r="H52" s="102">
        <f>H53+H55</f>
        <v>2626.4630000000002</v>
      </c>
      <c r="I52" s="102">
        <f>I53+I55</f>
        <v>1940.1442500000001</v>
      </c>
      <c r="J52" s="282">
        <f t="shared" ref="J52:K52" si="34">J53+J55</f>
        <v>0</v>
      </c>
      <c r="K52" s="282">
        <f t="shared" si="34"/>
        <v>0</v>
      </c>
      <c r="L52" s="102">
        <f t="shared" si="33"/>
        <v>2626.4630000000002</v>
      </c>
      <c r="M52" s="102">
        <f t="shared" si="33"/>
        <v>1940.1442500000001</v>
      </c>
    </row>
    <row r="53" spans="1:38" x14ac:dyDescent="0.3">
      <c r="A53" s="99">
        <v>2110</v>
      </c>
      <c r="B53" s="99"/>
      <c r="C53" s="99"/>
      <c r="D53" s="183"/>
      <c r="E53" s="185"/>
      <c r="F53" s="99"/>
      <c r="G53" s="99"/>
      <c r="H53" s="102">
        <f>H54</f>
        <v>2190.3820000000001</v>
      </c>
      <c r="I53" s="102">
        <f>I54</f>
        <v>1617.0390400000001</v>
      </c>
      <c r="J53" s="282">
        <f t="shared" ref="J53:K53" si="35">J54</f>
        <v>0</v>
      </c>
      <c r="K53" s="282">
        <f t="shared" si="35"/>
        <v>0</v>
      </c>
      <c r="L53" s="102">
        <f t="shared" si="33"/>
        <v>2190.3820000000001</v>
      </c>
      <c r="M53" s="102">
        <f t="shared" si="33"/>
        <v>1617.0390400000001</v>
      </c>
    </row>
    <row r="54" spans="1:38" x14ac:dyDescent="0.3">
      <c r="A54" s="99">
        <v>2111</v>
      </c>
      <c r="B54" s="99"/>
      <c r="C54" s="99"/>
      <c r="D54" s="183"/>
      <c r="E54" s="185"/>
      <c r="F54" s="99"/>
      <c r="G54" s="99"/>
      <c r="H54" s="102">
        <v>2190.3820000000001</v>
      </c>
      <c r="I54" s="102">
        <v>1617.0390400000001</v>
      </c>
      <c r="J54" s="282"/>
      <c r="K54" s="282"/>
      <c r="L54" s="102">
        <f t="shared" si="33"/>
        <v>2190.3820000000001</v>
      </c>
      <c r="M54" s="102">
        <f t="shared" si="33"/>
        <v>1617.0390400000001</v>
      </c>
    </row>
    <row r="55" spans="1:38" x14ac:dyDescent="0.3">
      <c r="A55" s="99">
        <v>2120</v>
      </c>
      <c r="B55" s="99"/>
      <c r="C55" s="99"/>
      <c r="D55" s="183"/>
      <c r="E55" s="185"/>
      <c r="F55" s="99"/>
      <c r="G55" s="99"/>
      <c r="H55" s="102">
        <v>436.08100000000002</v>
      </c>
      <c r="I55" s="102">
        <v>323.10521</v>
      </c>
      <c r="J55" s="282"/>
      <c r="K55" s="282"/>
      <c r="L55" s="102">
        <f t="shared" si="33"/>
        <v>436.08100000000002</v>
      </c>
      <c r="M55" s="102">
        <f t="shared" si="33"/>
        <v>323.10521</v>
      </c>
    </row>
    <row r="56" spans="1:38" x14ac:dyDescent="0.3">
      <c r="A56" s="99">
        <v>2200</v>
      </c>
      <c r="B56" s="99"/>
      <c r="C56" s="99"/>
      <c r="D56" s="183"/>
      <c r="E56" s="185"/>
      <c r="F56" s="99"/>
      <c r="G56" s="99"/>
      <c r="H56" s="102">
        <f>H57+H58+H59+H60+H64</f>
        <v>144.41800000000001</v>
      </c>
      <c r="I56" s="102">
        <f>I57+I58+I59+I60+I64</f>
        <v>29.709060000000001</v>
      </c>
      <c r="J56" s="282"/>
      <c r="K56" s="282"/>
      <c r="L56" s="102">
        <f t="shared" si="33"/>
        <v>144.41800000000001</v>
      </c>
      <c r="M56" s="102">
        <f t="shared" si="33"/>
        <v>29.709060000000001</v>
      </c>
    </row>
    <row r="57" spans="1:38" x14ac:dyDescent="0.3">
      <c r="A57" s="99">
        <v>2210</v>
      </c>
      <c r="B57" s="99"/>
      <c r="C57" s="99"/>
      <c r="D57" s="183"/>
      <c r="E57" s="185"/>
      <c r="F57" s="99"/>
      <c r="G57" s="99"/>
      <c r="H57" s="102">
        <v>28.936</v>
      </c>
      <c r="I57" s="102"/>
      <c r="J57" s="282"/>
      <c r="K57" s="282"/>
      <c r="L57" s="102">
        <f t="shared" si="33"/>
        <v>28.936</v>
      </c>
      <c r="M57" s="102">
        <f t="shared" si="33"/>
        <v>0</v>
      </c>
    </row>
    <row r="58" spans="1:38" x14ac:dyDescent="0.3">
      <c r="A58" s="98">
        <v>2240</v>
      </c>
      <c r="B58" s="98"/>
      <c r="C58" s="98"/>
      <c r="D58" s="183"/>
      <c r="E58" s="185"/>
      <c r="F58" s="99"/>
      <c r="G58" s="99"/>
      <c r="H58" s="102">
        <v>18.646000000000001</v>
      </c>
      <c r="I58" s="102">
        <v>0.12759999999999999</v>
      </c>
      <c r="J58" s="282"/>
      <c r="K58" s="282"/>
      <c r="L58" s="102">
        <f t="shared" si="33"/>
        <v>18.646000000000001</v>
      </c>
      <c r="M58" s="102">
        <f t="shared" si="33"/>
        <v>0.12759999999999999</v>
      </c>
    </row>
    <row r="59" spans="1:38" x14ac:dyDescent="0.3">
      <c r="A59" s="98">
        <v>2250</v>
      </c>
      <c r="B59" s="98"/>
      <c r="C59" s="98"/>
      <c r="D59" s="183"/>
      <c r="E59" s="185"/>
      <c r="F59" s="99"/>
      <c r="G59" s="99"/>
      <c r="H59" s="102">
        <v>3.6</v>
      </c>
      <c r="I59" s="102"/>
      <c r="J59" s="282"/>
      <c r="K59" s="282"/>
      <c r="L59" s="102">
        <f t="shared" si="33"/>
        <v>3.6</v>
      </c>
      <c r="M59" s="102">
        <f t="shared" si="33"/>
        <v>0</v>
      </c>
    </row>
    <row r="60" spans="1:38" x14ac:dyDescent="0.3">
      <c r="A60" s="99">
        <v>2270</v>
      </c>
      <c r="B60" s="99"/>
      <c r="C60" s="99"/>
      <c r="D60" s="183"/>
      <c r="E60" s="185"/>
      <c r="F60" s="99"/>
      <c r="G60" s="99"/>
      <c r="H60" s="102">
        <f>H61+H62+H63</f>
        <v>90.995999999999995</v>
      </c>
      <c r="I60" s="102">
        <f>I61+I62+I63</f>
        <v>29.58146</v>
      </c>
      <c r="J60" s="282"/>
      <c r="K60" s="282"/>
      <c r="L60" s="102">
        <f t="shared" si="33"/>
        <v>90.995999999999995</v>
      </c>
      <c r="M60" s="102">
        <f t="shared" si="33"/>
        <v>29.58146</v>
      </c>
    </row>
    <row r="61" spans="1:38" x14ac:dyDescent="0.3">
      <c r="A61" s="99">
        <v>2271</v>
      </c>
      <c r="B61" s="99"/>
      <c r="C61" s="99"/>
      <c r="D61" s="183"/>
      <c r="E61" s="185"/>
      <c r="F61" s="99"/>
      <c r="G61" s="99"/>
      <c r="H61" s="102">
        <v>74.962999999999994</v>
      </c>
      <c r="I61" s="102">
        <v>24.120940000000001</v>
      </c>
      <c r="J61" s="282"/>
      <c r="K61" s="282"/>
      <c r="L61" s="102">
        <f t="shared" si="33"/>
        <v>74.962999999999994</v>
      </c>
      <c r="M61" s="102">
        <f t="shared" si="33"/>
        <v>24.120940000000001</v>
      </c>
    </row>
    <row r="62" spans="1:38" x14ac:dyDescent="0.3">
      <c r="A62" s="99">
        <v>2272</v>
      </c>
      <c r="B62" s="99"/>
      <c r="C62" s="99"/>
      <c r="D62" s="183"/>
      <c r="E62" s="185"/>
      <c r="F62" s="99"/>
      <c r="G62" s="99"/>
      <c r="H62" s="102">
        <v>0.78600000000000003</v>
      </c>
      <c r="I62" s="102">
        <v>4.3869999999999999E-2</v>
      </c>
      <c r="J62" s="282"/>
      <c r="K62" s="282"/>
      <c r="L62" s="102">
        <f t="shared" si="33"/>
        <v>0.78600000000000003</v>
      </c>
      <c r="M62" s="102">
        <f t="shared" si="33"/>
        <v>4.3869999999999999E-2</v>
      </c>
    </row>
    <row r="63" spans="1:38" x14ac:dyDescent="0.3">
      <c r="A63" s="98">
        <v>2273</v>
      </c>
      <c r="B63" s="98"/>
      <c r="C63" s="98"/>
      <c r="D63" s="183"/>
      <c r="E63" s="185"/>
      <c r="F63" s="99"/>
      <c r="G63" s="99"/>
      <c r="H63" s="102">
        <v>15.247</v>
      </c>
      <c r="I63" s="102">
        <v>5.4166499999999997</v>
      </c>
      <c r="J63" s="282"/>
      <c r="K63" s="282"/>
      <c r="L63" s="102">
        <f t="shared" si="33"/>
        <v>15.247</v>
      </c>
      <c r="M63" s="102">
        <f t="shared" si="33"/>
        <v>5.4166499999999997</v>
      </c>
    </row>
    <row r="64" spans="1:38" x14ac:dyDescent="0.3">
      <c r="A64" s="98">
        <v>2280</v>
      </c>
      <c r="B64" s="98"/>
      <c r="C64" s="98"/>
      <c r="D64" s="183"/>
      <c r="E64" s="185"/>
      <c r="F64" s="99"/>
      <c r="G64" s="99"/>
      <c r="H64" s="102">
        <f>H65</f>
        <v>2.2400000000000002</v>
      </c>
      <c r="I64" s="102">
        <f>I65</f>
        <v>0</v>
      </c>
      <c r="J64" s="282"/>
      <c r="K64" s="282"/>
      <c r="L64" s="102">
        <f t="shared" si="33"/>
        <v>2.2400000000000002</v>
      </c>
      <c r="M64" s="102">
        <f t="shared" si="33"/>
        <v>0</v>
      </c>
    </row>
    <row r="65" spans="1:13" x14ac:dyDescent="0.3">
      <c r="A65" s="98">
        <v>2282</v>
      </c>
      <c r="B65" s="98"/>
      <c r="C65" s="98"/>
      <c r="D65" s="183"/>
      <c r="E65" s="185"/>
      <c r="F65" s="99"/>
      <c r="G65" s="99"/>
      <c r="H65" s="102">
        <v>2.2400000000000002</v>
      </c>
      <c r="I65" s="102"/>
      <c r="J65" s="282"/>
      <c r="K65" s="282"/>
      <c r="L65" s="102">
        <f t="shared" si="33"/>
        <v>2.2400000000000002</v>
      </c>
      <c r="M65" s="102">
        <f t="shared" si="33"/>
        <v>0</v>
      </c>
    </row>
    <row r="66" spans="1:13" x14ac:dyDescent="0.3">
      <c r="A66" s="183" t="s">
        <v>78</v>
      </c>
      <c r="B66" s="184"/>
      <c r="C66" s="185"/>
      <c r="D66" s="183" t="s">
        <v>49</v>
      </c>
      <c r="E66" s="185"/>
      <c r="F66" s="186" t="s">
        <v>79</v>
      </c>
      <c r="G66" s="186"/>
      <c r="H66" s="186"/>
      <c r="I66" s="186"/>
      <c r="J66" s="186"/>
      <c r="K66" s="186"/>
      <c r="L66" s="186"/>
      <c r="M66" s="181"/>
    </row>
    <row r="67" spans="1:13" x14ac:dyDescent="0.3">
      <c r="A67" s="180" t="s">
        <v>55</v>
      </c>
      <c r="B67" s="186"/>
      <c r="C67" s="181"/>
      <c r="D67" s="183"/>
      <c r="E67" s="185"/>
      <c r="F67" s="99"/>
      <c r="G67" s="99"/>
      <c r="H67" s="103">
        <f>H68+H88</f>
        <v>53005.946000000004</v>
      </c>
      <c r="I67" s="103">
        <f>I68+I88</f>
        <v>21612.163890000003</v>
      </c>
      <c r="J67" s="284">
        <f>J68+J88</f>
        <v>1737.5512899999999</v>
      </c>
      <c r="K67" s="284">
        <f>K68+K88</f>
        <v>930.70025999999996</v>
      </c>
      <c r="L67" s="103">
        <f t="shared" ref="L67" si="36">H67+J67</f>
        <v>54743.497290000007</v>
      </c>
      <c r="M67" s="103">
        <f t="shared" ref="M67" si="37">I67+K67</f>
        <v>22542.864150000005</v>
      </c>
    </row>
    <row r="68" spans="1:13" x14ac:dyDescent="0.3">
      <c r="A68" s="98">
        <v>2000</v>
      </c>
      <c r="B68" s="98"/>
      <c r="C68" s="98"/>
      <c r="D68" s="183"/>
      <c r="E68" s="185"/>
      <c r="F68" s="99"/>
      <c r="G68" s="99"/>
      <c r="H68" s="103">
        <f>H69+H73+H87</f>
        <v>53005.946000000004</v>
      </c>
      <c r="I68" s="103">
        <f>I69+I73+I87</f>
        <v>21612.163890000003</v>
      </c>
      <c r="J68" s="284">
        <f>J73+J87</f>
        <v>930.70128999999997</v>
      </c>
      <c r="K68" s="284">
        <f>K73+K87</f>
        <v>930.70025999999996</v>
      </c>
      <c r="L68" s="103">
        <f t="shared" ref="L68:M94" si="38">H68+J68</f>
        <v>53936.647290000001</v>
      </c>
      <c r="M68" s="103">
        <f t="shared" si="38"/>
        <v>22542.864150000005</v>
      </c>
    </row>
    <row r="69" spans="1:13" x14ac:dyDescent="0.3">
      <c r="A69" s="99">
        <v>2100</v>
      </c>
      <c r="B69" s="100"/>
      <c r="C69" s="100"/>
      <c r="D69" s="183"/>
      <c r="E69" s="185"/>
      <c r="F69" s="99"/>
      <c r="G69" s="99"/>
      <c r="H69" s="103">
        <f>H70+H72</f>
        <v>42116.292999999998</v>
      </c>
      <c r="I69" s="103">
        <f>I70+I72</f>
        <v>16737.160190000002</v>
      </c>
      <c r="J69" s="284">
        <f t="shared" ref="J69:K69" si="39">J70+J72</f>
        <v>0</v>
      </c>
      <c r="K69" s="284">
        <f t="shared" si="39"/>
        <v>0</v>
      </c>
      <c r="L69" s="103">
        <f t="shared" si="38"/>
        <v>42116.292999999998</v>
      </c>
      <c r="M69" s="103">
        <f t="shared" si="38"/>
        <v>16737.160190000002</v>
      </c>
    </row>
    <row r="70" spans="1:13" x14ac:dyDescent="0.3">
      <c r="A70" s="99">
        <v>2110</v>
      </c>
      <c r="B70" s="98"/>
      <c r="C70" s="98"/>
      <c r="D70" s="183"/>
      <c r="E70" s="185"/>
      <c r="F70" s="99"/>
      <c r="G70" s="99"/>
      <c r="H70" s="103">
        <f>H71</f>
        <v>33741.847999999998</v>
      </c>
      <c r="I70" s="103">
        <f>I71</f>
        <v>13230.245070000001</v>
      </c>
      <c r="J70" s="284">
        <f t="shared" ref="J70:K70" si="40">J71</f>
        <v>0</v>
      </c>
      <c r="K70" s="284">
        <f t="shared" si="40"/>
        <v>0</v>
      </c>
      <c r="L70" s="103">
        <f t="shared" si="38"/>
        <v>33741.847999999998</v>
      </c>
      <c r="M70" s="103">
        <f t="shared" si="38"/>
        <v>13230.245070000001</v>
      </c>
    </row>
    <row r="71" spans="1:13" x14ac:dyDescent="0.3">
      <c r="A71" s="99">
        <v>2111</v>
      </c>
      <c r="B71" s="98"/>
      <c r="C71" s="98"/>
      <c r="D71" s="183"/>
      <c r="E71" s="185"/>
      <c r="F71" s="99"/>
      <c r="G71" s="99"/>
      <c r="H71" s="103">
        <v>33741.847999999998</v>
      </c>
      <c r="I71" s="103">
        <v>13230.245070000001</v>
      </c>
      <c r="J71" s="284"/>
      <c r="K71" s="284"/>
      <c r="L71" s="103">
        <f t="shared" si="38"/>
        <v>33741.847999999998</v>
      </c>
      <c r="M71" s="103">
        <f t="shared" si="38"/>
        <v>13230.245070000001</v>
      </c>
    </row>
    <row r="72" spans="1:13" x14ac:dyDescent="0.3">
      <c r="A72" s="99">
        <v>2120</v>
      </c>
      <c r="B72" s="99"/>
      <c r="C72" s="99"/>
      <c r="D72" s="183"/>
      <c r="E72" s="185"/>
      <c r="F72" s="99"/>
      <c r="G72" s="99"/>
      <c r="H72" s="103">
        <v>8374.4449999999997</v>
      </c>
      <c r="I72" s="103">
        <v>3506.9151200000001</v>
      </c>
      <c r="J72" s="284"/>
      <c r="K72" s="284"/>
      <c r="L72" s="103">
        <f t="shared" si="38"/>
        <v>8374.4449999999997</v>
      </c>
      <c r="M72" s="103">
        <f t="shared" si="38"/>
        <v>3506.9151200000001</v>
      </c>
    </row>
    <row r="73" spans="1:13" x14ac:dyDescent="0.3">
      <c r="A73" s="99">
        <v>2200</v>
      </c>
      <c r="B73" s="99"/>
      <c r="C73" s="99"/>
      <c r="D73" s="183"/>
      <c r="E73" s="185"/>
      <c r="F73" s="99"/>
      <c r="G73" s="99"/>
      <c r="H73" s="103">
        <f>H74+H75+H76+H77+H78+H79+H85</f>
        <v>10863.994999999999</v>
      </c>
      <c r="I73" s="103">
        <f>I74+I75+I76+I77+I78+I79+I85</f>
        <v>4870.1160399999999</v>
      </c>
      <c r="J73" s="284">
        <f>J74+J76+J75</f>
        <v>930.70128999999997</v>
      </c>
      <c r="K73" s="284">
        <f>K74+K76+K75</f>
        <v>930.70025999999996</v>
      </c>
      <c r="L73" s="103">
        <f t="shared" si="38"/>
        <v>11794.69629</v>
      </c>
      <c r="M73" s="103">
        <f t="shared" si="38"/>
        <v>5800.8162999999995</v>
      </c>
    </row>
    <row r="74" spans="1:13" x14ac:dyDescent="0.3">
      <c r="A74" s="99">
        <v>2210</v>
      </c>
      <c r="B74" s="99"/>
      <c r="C74" s="99"/>
      <c r="D74" s="183"/>
      <c r="E74" s="185"/>
      <c r="F74" s="99"/>
      <c r="G74" s="99"/>
      <c r="H74" s="103">
        <v>444.13799999999998</v>
      </c>
      <c r="I74" s="103"/>
      <c r="J74" s="284">
        <v>717.26801999999998</v>
      </c>
      <c r="K74" s="284">
        <v>717.26801999999998</v>
      </c>
      <c r="L74" s="103">
        <f t="shared" si="38"/>
        <v>1161.4060199999999</v>
      </c>
      <c r="M74" s="103">
        <f t="shared" si="38"/>
        <v>717.26801999999998</v>
      </c>
    </row>
    <row r="75" spans="1:13" hidden="1" x14ac:dyDescent="0.3">
      <c r="A75" s="99">
        <v>2220</v>
      </c>
      <c r="B75" s="98"/>
      <c r="C75" s="98"/>
      <c r="D75" s="183"/>
      <c r="E75" s="185"/>
      <c r="F75" s="99"/>
      <c r="G75" s="99"/>
      <c r="H75" s="103"/>
      <c r="I75" s="103"/>
      <c r="J75" s="284"/>
      <c r="K75" s="284"/>
      <c r="L75" s="103">
        <f t="shared" si="38"/>
        <v>0</v>
      </c>
      <c r="M75" s="103">
        <f t="shared" si="38"/>
        <v>0</v>
      </c>
    </row>
    <row r="76" spans="1:13" x14ac:dyDescent="0.3">
      <c r="A76" s="99">
        <v>2230</v>
      </c>
      <c r="B76" s="99"/>
      <c r="C76" s="99"/>
      <c r="D76" s="183"/>
      <c r="E76" s="185"/>
      <c r="F76" s="99"/>
      <c r="G76" s="99"/>
      <c r="H76" s="103">
        <v>1177.066</v>
      </c>
      <c r="I76" s="103">
        <v>250.38324</v>
      </c>
      <c r="J76" s="284">
        <f>213.332+0.10127</f>
        <v>213.43326999999999</v>
      </c>
      <c r="K76" s="284">
        <f>213.33097+0.10127</f>
        <v>213.43224000000001</v>
      </c>
      <c r="L76" s="103">
        <f t="shared" si="38"/>
        <v>1390.49927</v>
      </c>
      <c r="M76" s="103">
        <f t="shared" si="38"/>
        <v>463.81547999999998</v>
      </c>
    </row>
    <row r="77" spans="1:13" x14ac:dyDescent="0.3">
      <c r="A77" s="98">
        <v>2240</v>
      </c>
      <c r="B77" s="99"/>
      <c r="C77" s="99"/>
      <c r="D77" s="183"/>
      <c r="E77" s="185"/>
      <c r="F77" s="99"/>
      <c r="G77" s="99"/>
      <c r="H77" s="103">
        <v>1997.4690000000001</v>
      </c>
      <c r="I77" s="103">
        <v>1671.5</v>
      </c>
      <c r="J77" s="284"/>
      <c r="K77" s="284"/>
      <c r="L77" s="103">
        <f t="shared" si="38"/>
        <v>1997.4690000000001</v>
      </c>
      <c r="M77" s="103">
        <f t="shared" si="38"/>
        <v>1671.5</v>
      </c>
    </row>
    <row r="78" spans="1:13" hidden="1" x14ac:dyDescent="0.3">
      <c r="A78" s="98">
        <v>2250</v>
      </c>
      <c r="B78" s="99"/>
      <c r="C78" s="99"/>
      <c r="D78" s="183"/>
      <c r="E78" s="185"/>
      <c r="F78" s="99"/>
      <c r="G78" s="99"/>
      <c r="H78" s="103"/>
      <c r="I78" s="103"/>
      <c r="J78" s="284"/>
      <c r="K78" s="284"/>
      <c r="L78" s="103">
        <f t="shared" si="38"/>
        <v>0</v>
      </c>
      <c r="M78" s="103">
        <f t="shared" si="38"/>
        <v>0</v>
      </c>
    </row>
    <row r="79" spans="1:13" x14ac:dyDescent="0.3">
      <c r="A79" s="98">
        <v>2270</v>
      </c>
      <c r="B79" s="98"/>
      <c r="C79" s="98"/>
      <c r="D79" s="183"/>
      <c r="E79" s="185"/>
      <c r="F79" s="99"/>
      <c r="G79" s="99"/>
      <c r="H79" s="103">
        <f>H80+H81+H82+H83+H84</f>
        <v>7245.3219999999992</v>
      </c>
      <c r="I79" s="103">
        <f>I80+I81+I82+I83+I84</f>
        <v>2948.2327999999998</v>
      </c>
      <c r="J79" s="284"/>
      <c r="K79" s="284"/>
      <c r="L79" s="103">
        <f t="shared" si="38"/>
        <v>7245.3219999999992</v>
      </c>
      <c r="M79" s="103">
        <f t="shared" si="38"/>
        <v>2948.2327999999998</v>
      </c>
    </row>
    <row r="80" spans="1:13" x14ac:dyDescent="0.3">
      <c r="A80" s="99">
        <v>2271</v>
      </c>
      <c r="B80" s="99"/>
      <c r="C80" s="99"/>
      <c r="D80" s="183"/>
      <c r="E80" s="185"/>
      <c r="F80" s="99"/>
      <c r="G80" s="99"/>
      <c r="H80" s="103">
        <v>3840.3029999999999</v>
      </c>
      <c r="I80" s="103">
        <v>1523.8730700000001</v>
      </c>
      <c r="J80" s="284"/>
      <c r="K80" s="284"/>
      <c r="L80" s="103">
        <f t="shared" si="38"/>
        <v>3840.3029999999999</v>
      </c>
      <c r="M80" s="103">
        <f t="shared" si="38"/>
        <v>1523.8730700000001</v>
      </c>
    </row>
    <row r="81" spans="1:16" x14ac:dyDescent="0.3">
      <c r="A81" s="99">
        <v>2272</v>
      </c>
      <c r="B81" s="99"/>
      <c r="C81" s="99"/>
      <c r="D81" s="183"/>
      <c r="E81" s="185"/>
      <c r="F81" s="99"/>
      <c r="G81" s="99"/>
      <c r="H81" s="103">
        <v>110.91</v>
      </c>
      <c r="I81" s="103">
        <v>19.586849999999998</v>
      </c>
      <c r="J81" s="284"/>
      <c r="K81" s="284"/>
      <c r="L81" s="103">
        <f t="shared" si="38"/>
        <v>110.91</v>
      </c>
      <c r="M81" s="103">
        <f t="shared" si="38"/>
        <v>19.586849999999998</v>
      </c>
    </row>
    <row r="82" spans="1:16" x14ac:dyDescent="0.3">
      <c r="A82" s="99">
        <v>2273</v>
      </c>
      <c r="B82" s="99"/>
      <c r="C82" s="99"/>
      <c r="D82" s="183"/>
      <c r="E82" s="185"/>
      <c r="F82" s="99"/>
      <c r="G82" s="99"/>
      <c r="H82" s="103">
        <v>1693.8209999999999</v>
      </c>
      <c r="I82" s="103">
        <v>327.22188</v>
      </c>
      <c r="J82" s="284"/>
      <c r="K82" s="284"/>
      <c r="L82" s="103">
        <f t="shared" si="38"/>
        <v>1693.8209999999999</v>
      </c>
      <c r="M82" s="103">
        <f t="shared" si="38"/>
        <v>327.22188</v>
      </c>
    </row>
    <row r="83" spans="1:16" x14ac:dyDescent="0.3">
      <c r="A83" s="98">
        <v>2274</v>
      </c>
      <c r="B83" s="99"/>
      <c r="C83" s="99"/>
      <c r="D83" s="183"/>
      <c r="E83" s="185"/>
      <c r="F83" s="99"/>
      <c r="G83" s="99"/>
      <c r="H83" s="103">
        <v>1137.5329999999999</v>
      </c>
      <c r="I83" s="103">
        <v>1077.5509999999999</v>
      </c>
      <c r="J83" s="284"/>
      <c r="K83" s="284"/>
      <c r="L83" s="103">
        <f t="shared" si="38"/>
        <v>1137.5329999999999</v>
      </c>
      <c r="M83" s="103">
        <f t="shared" si="38"/>
        <v>1077.5509999999999</v>
      </c>
    </row>
    <row r="84" spans="1:16" x14ac:dyDescent="0.3">
      <c r="A84" s="99">
        <v>2275</v>
      </c>
      <c r="B84" s="99"/>
      <c r="C84" s="99"/>
      <c r="D84" s="183"/>
      <c r="E84" s="185"/>
      <c r="F84" s="99"/>
      <c r="G84" s="99"/>
      <c r="H84" s="103">
        <v>462.755</v>
      </c>
      <c r="I84" s="103"/>
      <c r="J84" s="284"/>
      <c r="K84" s="284"/>
      <c r="L84" s="103">
        <f t="shared" si="38"/>
        <v>462.755</v>
      </c>
      <c r="M84" s="103">
        <f t="shared" si="38"/>
        <v>0</v>
      </c>
    </row>
    <row r="85" spans="1:16" hidden="1" x14ac:dyDescent="0.3">
      <c r="A85" s="99">
        <v>2280</v>
      </c>
      <c r="B85" s="99"/>
      <c r="C85" s="99"/>
      <c r="D85" s="183"/>
      <c r="E85" s="185"/>
      <c r="F85" s="99"/>
      <c r="G85" s="99"/>
      <c r="H85" s="103">
        <f>H86</f>
        <v>0</v>
      </c>
      <c r="I85" s="103">
        <f>I86</f>
        <v>0</v>
      </c>
      <c r="J85" s="284"/>
      <c r="K85" s="284"/>
      <c r="L85" s="103">
        <f t="shared" si="38"/>
        <v>0</v>
      </c>
      <c r="M85" s="103">
        <f t="shared" si="38"/>
        <v>0</v>
      </c>
    </row>
    <row r="86" spans="1:16" hidden="1" x14ac:dyDescent="0.3">
      <c r="A86" s="99">
        <v>2282</v>
      </c>
      <c r="B86" s="98"/>
      <c r="C86" s="98"/>
      <c r="D86" s="183"/>
      <c r="E86" s="185"/>
      <c r="F86" s="99"/>
      <c r="G86" s="99"/>
      <c r="H86" s="103"/>
      <c r="I86" s="103"/>
      <c r="J86" s="284"/>
      <c r="K86" s="284"/>
      <c r="L86" s="103">
        <f t="shared" si="38"/>
        <v>0</v>
      </c>
      <c r="M86" s="103">
        <f t="shared" si="38"/>
        <v>0</v>
      </c>
    </row>
    <row r="87" spans="1:16" x14ac:dyDescent="0.3">
      <c r="A87" s="99">
        <v>2800</v>
      </c>
      <c r="B87" s="98"/>
      <c r="C87" s="98"/>
      <c r="D87" s="183"/>
      <c r="E87" s="185"/>
      <c r="F87" s="99"/>
      <c r="G87" s="99"/>
      <c r="H87" s="103">
        <v>25.658000000000001</v>
      </c>
      <c r="I87" s="103">
        <v>4.8876600000000003</v>
      </c>
      <c r="J87" s="284"/>
      <c r="K87" s="284"/>
      <c r="L87" s="103">
        <f t="shared" si="38"/>
        <v>25.658000000000001</v>
      </c>
      <c r="M87" s="103">
        <f t="shared" si="38"/>
        <v>4.8876600000000003</v>
      </c>
    </row>
    <row r="88" spans="1:16" x14ac:dyDescent="0.3">
      <c r="A88" s="99">
        <v>3000</v>
      </c>
      <c r="B88" s="99"/>
      <c r="C88" s="99"/>
      <c r="D88" s="183"/>
      <c r="E88" s="185"/>
      <c r="F88" s="99"/>
      <c r="G88" s="99"/>
      <c r="H88" s="103"/>
      <c r="I88" s="103"/>
      <c r="J88" s="284">
        <f>J89+J93</f>
        <v>806.85</v>
      </c>
      <c r="K88" s="284">
        <f>K89+K93</f>
        <v>0</v>
      </c>
      <c r="L88" s="103">
        <f t="shared" si="38"/>
        <v>806.85</v>
      </c>
      <c r="M88" s="103">
        <f t="shared" si="38"/>
        <v>0</v>
      </c>
    </row>
    <row r="89" spans="1:16" x14ac:dyDescent="0.3">
      <c r="A89" s="99">
        <v>3100</v>
      </c>
      <c r="B89" s="99"/>
      <c r="C89" s="99"/>
      <c r="D89" s="183"/>
      <c r="E89" s="185"/>
      <c r="F89" s="99"/>
      <c r="G89" s="99"/>
      <c r="H89" s="103"/>
      <c r="I89" s="103"/>
      <c r="J89" s="284">
        <f>J90+J91</f>
        <v>806.85</v>
      </c>
      <c r="K89" s="284">
        <f>K90+K91</f>
        <v>0</v>
      </c>
      <c r="L89" s="103">
        <f t="shared" si="38"/>
        <v>806.85</v>
      </c>
      <c r="M89" s="103">
        <f t="shared" si="38"/>
        <v>0</v>
      </c>
    </row>
    <row r="90" spans="1:16" hidden="1" x14ac:dyDescent="0.3">
      <c r="A90" s="99">
        <v>3110</v>
      </c>
      <c r="B90" s="99"/>
      <c r="C90" s="99"/>
      <c r="D90" s="183"/>
      <c r="E90" s="185"/>
      <c r="F90" s="99"/>
      <c r="G90" s="99"/>
      <c r="H90" s="103"/>
      <c r="I90" s="103"/>
      <c r="J90" s="284"/>
      <c r="K90" s="284"/>
      <c r="L90" s="103">
        <f t="shared" si="38"/>
        <v>0</v>
      </c>
      <c r="M90" s="103">
        <f t="shared" si="38"/>
        <v>0</v>
      </c>
    </row>
    <row r="91" spans="1:16" x14ac:dyDescent="0.3">
      <c r="A91" s="99">
        <v>3130</v>
      </c>
      <c r="B91" s="99"/>
      <c r="C91" s="99"/>
      <c r="D91" s="183"/>
      <c r="E91" s="185"/>
      <c r="F91" s="99"/>
      <c r="G91" s="99"/>
      <c r="H91" s="103"/>
      <c r="I91" s="103"/>
      <c r="J91" s="284">
        <f>J92</f>
        <v>806.85</v>
      </c>
      <c r="K91" s="284">
        <f>K92</f>
        <v>0</v>
      </c>
      <c r="L91" s="103">
        <f t="shared" si="38"/>
        <v>806.85</v>
      </c>
      <c r="M91" s="103">
        <f t="shared" si="38"/>
        <v>0</v>
      </c>
    </row>
    <row r="92" spans="1:16" x14ac:dyDescent="0.3">
      <c r="A92" s="99">
        <v>3132</v>
      </c>
      <c r="B92" s="99"/>
      <c r="C92" s="99"/>
      <c r="D92" s="183"/>
      <c r="E92" s="185"/>
      <c r="F92" s="99"/>
      <c r="G92" s="99"/>
      <c r="H92" s="103"/>
      <c r="I92" s="103"/>
      <c r="J92" s="284">
        <v>806.85</v>
      </c>
      <c r="K92" s="284"/>
      <c r="L92" s="103">
        <f t="shared" si="38"/>
        <v>806.85</v>
      </c>
      <c r="M92" s="103">
        <f t="shared" si="38"/>
        <v>0</v>
      </c>
    </row>
    <row r="93" spans="1:16" hidden="1" x14ac:dyDescent="0.3">
      <c r="A93" s="99">
        <v>3200</v>
      </c>
      <c r="B93" s="99"/>
      <c r="C93" s="99"/>
      <c r="D93" s="183"/>
      <c r="E93" s="185"/>
      <c r="F93" s="99"/>
      <c r="G93" s="99"/>
      <c r="H93" s="103"/>
      <c r="I93" s="103"/>
      <c r="J93" s="284">
        <f>J94</f>
        <v>0</v>
      </c>
      <c r="K93" s="284">
        <f>K94</f>
        <v>0</v>
      </c>
      <c r="L93" s="103">
        <f t="shared" si="38"/>
        <v>0</v>
      </c>
      <c r="M93" s="103">
        <f t="shared" si="38"/>
        <v>0</v>
      </c>
    </row>
    <row r="94" spans="1:16" hidden="1" x14ac:dyDescent="0.3">
      <c r="A94" s="99">
        <v>3210</v>
      </c>
      <c r="B94" s="99"/>
      <c r="C94" s="99"/>
      <c r="D94" s="183"/>
      <c r="E94" s="185"/>
      <c r="F94" s="99"/>
      <c r="G94" s="99"/>
      <c r="H94" s="103"/>
      <c r="I94" s="103"/>
      <c r="J94" s="284"/>
      <c r="K94" s="284"/>
      <c r="L94" s="103">
        <f t="shared" si="38"/>
        <v>0</v>
      </c>
      <c r="M94" s="103">
        <f t="shared" si="38"/>
        <v>0</v>
      </c>
    </row>
    <row r="95" spans="1:16" ht="36.75" customHeight="1" x14ac:dyDescent="0.3">
      <c r="A95" s="183" t="s">
        <v>170</v>
      </c>
      <c r="B95" s="184"/>
      <c r="C95" s="185"/>
      <c r="D95" s="183" t="s">
        <v>50</v>
      </c>
      <c r="E95" s="185"/>
      <c r="F95" s="193" t="s">
        <v>171</v>
      </c>
      <c r="G95" s="194"/>
      <c r="H95" s="194"/>
      <c r="I95" s="194"/>
      <c r="J95" s="194"/>
      <c r="K95" s="194"/>
      <c r="L95" s="194"/>
      <c r="M95" s="208"/>
    </row>
    <row r="96" spans="1:16" x14ac:dyDescent="0.3">
      <c r="A96" s="180" t="s">
        <v>55</v>
      </c>
      <c r="B96" s="186"/>
      <c r="C96" s="181"/>
      <c r="D96" s="180"/>
      <c r="E96" s="181"/>
      <c r="F96" s="99"/>
      <c r="G96" s="99"/>
      <c r="H96" s="102">
        <f>H97+H119</f>
        <v>77688.819000000003</v>
      </c>
      <c r="I96" s="102">
        <f>I97+I119</f>
        <v>26380.682240000002</v>
      </c>
      <c r="J96" s="282">
        <f>J97+J119</f>
        <v>4659.7382600000001</v>
      </c>
      <c r="K96" s="282">
        <f>K97+K119</f>
        <v>4659.7371000000003</v>
      </c>
      <c r="L96" s="102">
        <f t="shared" ref="L96" si="41">H96+J96</f>
        <v>82348.557260000001</v>
      </c>
      <c r="M96" s="102">
        <f t="shared" ref="M96" si="42">I96+K96</f>
        <v>31040.41934</v>
      </c>
      <c r="O96" s="110"/>
      <c r="P96" s="110"/>
    </row>
    <row r="97" spans="1:13" x14ac:dyDescent="0.3">
      <c r="A97" s="98">
        <v>2000</v>
      </c>
      <c r="B97" s="98"/>
      <c r="C97" s="98"/>
      <c r="D97" s="180"/>
      <c r="E97" s="181"/>
      <c r="F97" s="99"/>
      <c r="G97" s="99"/>
      <c r="H97" s="102">
        <f>H98+H102+H116+H118</f>
        <v>77688.819000000003</v>
      </c>
      <c r="I97" s="102">
        <f>I98+I102+I116+I118</f>
        <v>26380.682240000002</v>
      </c>
      <c r="J97" s="282">
        <f>J102+J118+J116</f>
        <v>1571.2668199999998</v>
      </c>
      <c r="K97" s="282">
        <f>K102+K118+K116</f>
        <v>1571.26566</v>
      </c>
      <c r="L97" s="102">
        <f t="shared" ref="L97:M125" si="43">H97+J97</f>
        <v>79260.085820000008</v>
      </c>
      <c r="M97" s="102">
        <f t="shared" si="43"/>
        <v>27951.947900000003</v>
      </c>
    </row>
    <row r="98" spans="1:13" x14ac:dyDescent="0.3">
      <c r="A98" s="99">
        <v>2100</v>
      </c>
      <c r="B98" s="99"/>
      <c r="C98" s="99"/>
      <c r="D98" s="180"/>
      <c r="E98" s="181"/>
      <c r="F98" s="99"/>
      <c r="G98" s="99"/>
      <c r="H98" s="102">
        <f>H99+H101</f>
        <v>36680.995999999999</v>
      </c>
      <c r="I98" s="102">
        <f>I99+I101</f>
        <v>13888.76359</v>
      </c>
      <c r="J98" s="282">
        <f t="shared" ref="J98:K98" si="44">J99+J101</f>
        <v>0</v>
      </c>
      <c r="K98" s="282">
        <f t="shared" si="44"/>
        <v>0</v>
      </c>
      <c r="L98" s="102">
        <f t="shared" si="43"/>
        <v>36680.995999999999</v>
      </c>
      <c r="M98" s="102">
        <f t="shared" si="43"/>
        <v>13888.76359</v>
      </c>
    </row>
    <row r="99" spans="1:13" x14ac:dyDescent="0.3">
      <c r="A99" s="99">
        <v>2110</v>
      </c>
      <c r="B99" s="99"/>
      <c r="C99" s="99"/>
      <c r="D99" s="180"/>
      <c r="E99" s="181"/>
      <c r="F99" s="99"/>
      <c r="G99" s="99"/>
      <c r="H99" s="102">
        <f>H100</f>
        <v>29821.686000000002</v>
      </c>
      <c r="I99" s="102">
        <f>I100</f>
        <v>10747.878350000001</v>
      </c>
      <c r="J99" s="282">
        <f t="shared" ref="J99:K99" si="45">J100</f>
        <v>0</v>
      </c>
      <c r="K99" s="282">
        <f t="shared" si="45"/>
        <v>0</v>
      </c>
      <c r="L99" s="102">
        <f t="shared" si="43"/>
        <v>29821.686000000002</v>
      </c>
      <c r="M99" s="102">
        <f t="shared" si="43"/>
        <v>10747.878350000001</v>
      </c>
    </row>
    <row r="100" spans="1:13" x14ac:dyDescent="0.3">
      <c r="A100" s="99">
        <v>2111</v>
      </c>
      <c r="B100" s="99"/>
      <c r="C100" s="99"/>
      <c r="D100" s="180"/>
      <c r="E100" s="181"/>
      <c r="F100" s="99"/>
      <c r="G100" s="99"/>
      <c r="H100" s="102">
        <v>29821.686000000002</v>
      </c>
      <c r="I100" s="102">
        <v>10747.878350000001</v>
      </c>
      <c r="J100" s="282"/>
      <c r="K100" s="282"/>
      <c r="L100" s="102">
        <f t="shared" si="43"/>
        <v>29821.686000000002</v>
      </c>
      <c r="M100" s="102">
        <f t="shared" si="43"/>
        <v>10747.878350000001</v>
      </c>
    </row>
    <row r="101" spans="1:13" x14ac:dyDescent="0.3">
      <c r="A101" s="98">
        <v>2120</v>
      </c>
      <c r="B101" s="98"/>
      <c r="C101" s="98"/>
      <c r="D101" s="180"/>
      <c r="E101" s="181"/>
      <c r="F101" s="99"/>
      <c r="G101" s="99"/>
      <c r="H101" s="102">
        <v>6859.31</v>
      </c>
      <c r="I101" s="102">
        <v>3140.8852400000001</v>
      </c>
      <c r="J101" s="282"/>
      <c r="K101" s="282"/>
      <c r="L101" s="102">
        <f t="shared" si="43"/>
        <v>6859.31</v>
      </c>
      <c r="M101" s="102">
        <f t="shared" si="43"/>
        <v>3140.8852400000001</v>
      </c>
    </row>
    <row r="102" spans="1:13" x14ac:dyDescent="0.3">
      <c r="A102" s="99">
        <v>2200</v>
      </c>
      <c r="B102" s="99"/>
      <c r="C102" s="99"/>
      <c r="D102" s="180"/>
      <c r="E102" s="181"/>
      <c r="F102" s="99"/>
      <c r="G102" s="99"/>
      <c r="H102" s="102">
        <f>H103+H104+H105+H106+H107+H108+H114</f>
        <v>40841.199000000001</v>
      </c>
      <c r="I102" s="102">
        <f>I103+I104+I105+I106+I107+I108+I114</f>
        <v>12465.695020000001</v>
      </c>
      <c r="J102" s="282">
        <f>J103+J105+J106+J108+J104</f>
        <v>1570.3678199999999</v>
      </c>
      <c r="K102" s="282">
        <f>K103+K105+K106+K108+K104</f>
        <v>1570.36689</v>
      </c>
      <c r="L102" s="102">
        <f t="shared" si="43"/>
        <v>42411.56682</v>
      </c>
      <c r="M102" s="102">
        <f t="shared" si="43"/>
        <v>14036.06191</v>
      </c>
    </row>
    <row r="103" spans="1:13" x14ac:dyDescent="0.3">
      <c r="A103" s="99">
        <v>2210</v>
      </c>
      <c r="B103" s="99"/>
      <c r="C103" s="99"/>
      <c r="D103" s="180"/>
      <c r="E103" s="181"/>
      <c r="F103" s="99"/>
      <c r="G103" s="99"/>
      <c r="H103" s="102">
        <v>721.23199999999997</v>
      </c>
      <c r="I103" s="102">
        <v>68.968800000000002</v>
      </c>
      <c r="J103" s="282">
        <v>1324.85178</v>
      </c>
      <c r="K103" s="282">
        <v>1324.85178</v>
      </c>
      <c r="L103" s="102">
        <f t="shared" si="43"/>
        <v>2046.0837799999999</v>
      </c>
      <c r="M103" s="102">
        <f t="shared" si="43"/>
        <v>1393.8205800000001</v>
      </c>
    </row>
    <row r="104" spans="1:13" hidden="1" x14ac:dyDescent="0.3">
      <c r="A104" s="99">
        <v>2220</v>
      </c>
      <c r="B104" s="99"/>
      <c r="C104" s="99"/>
      <c r="D104" s="180"/>
      <c r="E104" s="181"/>
      <c r="F104" s="99"/>
      <c r="G104" s="99"/>
      <c r="H104" s="102"/>
      <c r="I104" s="102"/>
      <c r="J104" s="282"/>
      <c r="K104" s="282"/>
      <c r="L104" s="102">
        <f t="shared" si="43"/>
        <v>0</v>
      </c>
      <c r="M104" s="102">
        <f t="shared" si="43"/>
        <v>0</v>
      </c>
    </row>
    <row r="105" spans="1:13" x14ac:dyDescent="0.3">
      <c r="A105" s="99">
        <v>2230</v>
      </c>
      <c r="B105" s="99"/>
      <c r="C105" s="99"/>
      <c r="D105" s="180"/>
      <c r="E105" s="181"/>
      <c r="F105" s="99"/>
      <c r="G105" s="99"/>
      <c r="H105" s="102">
        <v>8092.335</v>
      </c>
      <c r="I105" s="102">
        <v>614.14088000000004</v>
      </c>
      <c r="J105" s="282">
        <f>241.582+3.93404</f>
        <v>245.51604</v>
      </c>
      <c r="K105" s="282">
        <f>241.58107+3.93404</f>
        <v>245.51511000000002</v>
      </c>
      <c r="L105" s="102">
        <f t="shared" si="43"/>
        <v>8337.8510399999996</v>
      </c>
      <c r="M105" s="102">
        <f t="shared" si="43"/>
        <v>859.65599000000009</v>
      </c>
    </row>
    <row r="106" spans="1:13" x14ac:dyDescent="0.3">
      <c r="A106" s="99">
        <v>2240</v>
      </c>
      <c r="B106" s="99"/>
      <c r="C106" s="99"/>
      <c r="D106" s="180"/>
      <c r="E106" s="181"/>
      <c r="F106" s="99"/>
      <c r="G106" s="99"/>
      <c r="H106" s="102">
        <v>8654.0049999999992</v>
      </c>
      <c r="I106" s="102">
        <v>638.74005</v>
      </c>
      <c r="J106" s="282"/>
      <c r="K106" s="282"/>
      <c r="L106" s="102">
        <f t="shared" si="43"/>
        <v>8654.0049999999992</v>
      </c>
      <c r="M106" s="102">
        <f t="shared" si="43"/>
        <v>638.74005</v>
      </c>
    </row>
    <row r="107" spans="1:13" x14ac:dyDescent="0.3">
      <c r="A107" s="99">
        <v>2250</v>
      </c>
      <c r="B107" s="99"/>
      <c r="C107" s="99"/>
      <c r="D107" s="180"/>
      <c r="E107" s="181"/>
      <c r="F107" s="99"/>
      <c r="G107" s="99"/>
      <c r="H107" s="102">
        <v>11.217000000000001</v>
      </c>
      <c r="I107" s="102">
        <v>8.2170000000000005</v>
      </c>
      <c r="J107" s="282"/>
      <c r="K107" s="282"/>
      <c r="L107" s="102">
        <f t="shared" si="43"/>
        <v>11.217000000000001</v>
      </c>
      <c r="M107" s="102">
        <f t="shared" si="43"/>
        <v>8.2170000000000005</v>
      </c>
    </row>
    <row r="108" spans="1:13" x14ac:dyDescent="0.3">
      <c r="A108" s="99">
        <v>2270</v>
      </c>
      <c r="B108" s="99"/>
      <c r="C108" s="99"/>
      <c r="D108" s="180"/>
      <c r="E108" s="181"/>
      <c r="F108" s="99"/>
      <c r="G108" s="99"/>
      <c r="H108" s="102">
        <f>H109+H110+H111+H112+H113</f>
        <v>23362.41</v>
      </c>
      <c r="I108" s="102">
        <f>I109+I110+I111+I112+I113</f>
        <v>11135.628290000001</v>
      </c>
      <c r="J108" s="282">
        <f>J109</f>
        <v>0</v>
      </c>
      <c r="K108" s="282">
        <f>K109</f>
        <v>0</v>
      </c>
      <c r="L108" s="102">
        <f t="shared" si="43"/>
        <v>23362.41</v>
      </c>
      <c r="M108" s="102">
        <f t="shared" si="43"/>
        <v>11135.628290000001</v>
      </c>
    </row>
    <row r="109" spans="1:13" x14ac:dyDescent="0.3">
      <c r="A109" s="98">
        <v>2271</v>
      </c>
      <c r="B109" s="98"/>
      <c r="C109" s="98"/>
      <c r="D109" s="180"/>
      <c r="E109" s="181"/>
      <c r="F109" s="99"/>
      <c r="G109" s="99"/>
      <c r="H109" s="102">
        <v>10664.585999999999</v>
      </c>
      <c r="I109" s="102">
        <v>4370.6285200000002</v>
      </c>
      <c r="J109" s="282"/>
      <c r="K109" s="282"/>
      <c r="L109" s="102">
        <f t="shared" si="43"/>
        <v>10664.585999999999</v>
      </c>
      <c r="M109" s="102">
        <f t="shared" si="43"/>
        <v>4370.6285200000002</v>
      </c>
    </row>
    <row r="110" spans="1:13" x14ac:dyDescent="0.3">
      <c r="A110" s="98">
        <v>2272</v>
      </c>
      <c r="B110" s="100"/>
      <c r="C110" s="100"/>
      <c r="D110" s="212"/>
      <c r="E110" s="213"/>
      <c r="F110" s="99"/>
      <c r="G110" s="99"/>
      <c r="H110" s="102">
        <v>120.124</v>
      </c>
      <c r="I110" s="102">
        <v>29.168530000000001</v>
      </c>
      <c r="J110" s="282"/>
      <c r="K110" s="282"/>
      <c r="L110" s="102">
        <f t="shared" si="43"/>
        <v>120.124</v>
      </c>
      <c r="M110" s="102">
        <f t="shared" si="43"/>
        <v>29.168530000000001</v>
      </c>
    </row>
    <row r="111" spans="1:13" x14ac:dyDescent="0.3">
      <c r="A111" s="98">
        <v>2273</v>
      </c>
      <c r="B111" s="98"/>
      <c r="C111" s="98"/>
      <c r="D111" s="180"/>
      <c r="E111" s="181"/>
      <c r="F111" s="99"/>
      <c r="G111" s="99"/>
      <c r="H111" s="102">
        <v>3857.9839999999999</v>
      </c>
      <c r="I111" s="102">
        <v>1200.3797300000001</v>
      </c>
      <c r="J111" s="282"/>
      <c r="K111" s="282"/>
      <c r="L111" s="102">
        <f t="shared" si="43"/>
        <v>3857.9839999999999</v>
      </c>
      <c r="M111" s="102">
        <f t="shared" si="43"/>
        <v>1200.3797300000001</v>
      </c>
    </row>
    <row r="112" spans="1:13" x14ac:dyDescent="0.3">
      <c r="A112" s="98">
        <v>2274</v>
      </c>
      <c r="B112" s="98"/>
      <c r="C112" s="98"/>
      <c r="D112" s="180"/>
      <c r="E112" s="181"/>
      <c r="F112" s="99"/>
      <c r="G112" s="99"/>
      <c r="H112" s="102">
        <v>6584.6629999999996</v>
      </c>
      <c r="I112" s="102">
        <v>5535.4515099999999</v>
      </c>
      <c r="J112" s="282"/>
      <c r="K112" s="282"/>
      <c r="L112" s="102">
        <f t="shared" si="43"/>
        <v>6584.6629999999996</v>
      </c>
      <c r="M112" s="102">
        <f t="shared" si="43"/>
        <v>5535.4515099999999</v>
      </c>
    </row>
    <row r="113" spans="1:38" x14ac:dyDescent="0.3">
      <c r="A113" s="99">
        <v>2275</v>
      </c>
      <c r="B113" s="99"/>
      <c r="C113" s="99"/>
      <c r="D113" s="180"/>
      <c r="E113" s="181"/>
      <c r="F113" s="99"/>
      <c r="G113" s="99"/>
      <c r="H113" s="102">
        <v>2135.0529999999999</v>
      </c>
      <c r="I113" s="102"/>
      <c r="J113" s="282"/>
      <c r="K113" s="282"/>
      <c r="L113" s="102">
        <f t="shared" si="43"/>
        <v>2135.0529999999999</v>
      </c>
      <c r="M113" s="102">
        <f t="shared" si="43"/>
        <v>0</v>
      </c>
    </row>
    <row r="114" spans="1:38" hidden="1" x14ac:dyDescent="0.3">
      <c r="A114" s="99">
        <v>2280</v>
      </c>
      <c r="B114" s="99"/>
      <c r="C114" s="99"/>
      <c r="D114" s="180"/>
      <c r="E114" s="181"/>
      <c r="F114" s="99"/>
      <c r="G114" s="99"/>
      <c r="H114" s="102">
        <f>H115</f>
        <v>0</v>
      </c>
      <c r="I114" s="102">
        <f t="shared" ref="I114:M114" si="46">I115</f>
        <v>0</v>
      </c>
      <c r="J114" s="282">
        <f t="shared" si="46"/>
        <v>0</v>
      </c>
      <c r="K114" s="282">
        <f t="shared" si="46"/>
        <v>0</v>
      </c>
      <c r="L114" s="102">
        <f t="shared" si="46"/>
        <v>0</v>
      </c>
      <c r="M114" s="102">
        <f t="shared" si="46"/>
        <v>0</v>
      </c>
    </row>
    <row r="115" spans="1:38" hidden="1" x14ac:dyDescent="0.3">
      <c r="A115" s="98">
        <v>2282</v>
      </c>
      <c r="B115" s="98"/>
      <c r="C115" s="98"/>
      <c r="D115" s="180"/>
      <c r="E115" s="181"/>
      <c r="F115" s="99"/>
      <c r="G115" s="99"/>
      <c r="H115" s="102"/>
      <c r="I115" s="102"/>
      <c r="J115" s="282"/>
      <c r="K115" s="282"/>
      <c r="L115" s="102">
        <f t="shared" si="43"/>
        <v>0</v>
      </c>
      <c r="M115" s="102">
        <f t="shared" si="43"/>
        <v>0</v>
      </c>
    </row>
    <row r="116" spans="1:38" hidden="1" x14ac:dyDescent="0.3">
      <c r="A116" s="99">
        <v>2700</v>
      </c>
      <c r="B116" s="99"/>
      <c r="C116" s="99"/>
      <c r="D116" s="180"/>
      <c r="E116" s="181"/>
      <c r="F116" s="99"/>
      <c r="G116" s="99"/>
      <c r="H116" s="102">
        <f>H117</f>
        <v>0</v>
      </c>
      <c r="I116" s="102">
        <f>I117</f>
        <v>0</v>
      </c>
      <c r="J116" s="282">
        <f>J117</f>
        <v>0</v>
      </c>
      <c r="K116" s="282">
        <f>K117</f>
        <v>0</v>
      </c>
      <c r="L116" s="102">
        <f t="shared" si="43"/>
        <v>0</v>
      </c>
      <c r="M116" s="102">
        <f t="shared" si="43"/>
        <v>0</v>
      </c>
    </row>
    <row r="117" spans="1:38" hidden="1" x14ac:dyDescent="0.3">
      <c r="A117" s="99">
        <v>2730</v>
      </c>
      <c r="B117" s="99"/>
      <c r="C117" s="99"/>
      <c r="D117" s="180"/>
      <c r="E117" s="181"/>
      <c r="F117" s="99"/>
      <c r="G117" s="99"/>
      <c r="H117" s="102"/>
      <c r="I117" s="102"/>
      <c r="J117" s="282"/>
      <c r="K117" s="282"/>
      <c r="L117" s="102">
        <f t="shared" si="43"/>
        <v>0</v>
      </c>
      <c r="M117" s="102">
        <f t="shared" si="43"/>
        <v>0</v>
      </c>
    </row>
    <row r="118" spans="1:38" x14ac:dyDescent="0.3">
      <c r="A118" s="99">
        <v>2800</v>
      </c>
      <c r="B118" s="99"/>
      <c r="C118" s="99"/>
      <c r="D118" s="180"/>
      <c r="E118" s="181"/>
      <c r="F118" s="99"/>
      <c r="G118" s="99"/>
      <c r="H118" s="102">
        <v>166.624</v>
      </c>
      <c r="I118" s="102">
        <v>26.22363</v>
      </c>
      <c r="J118" s="282">
        <v>0.89900000000000002</v>
      </c>
      <c r="K118" s="282">
        <v>0.89876999999999996</v>
      </c>
      <c r="L118" s="102">
        <f t="shared" si="43"/>
        <v>167.523</v>
      </c>
      <c r="M118" s="102">
        <f t="shared" si="43"/>
        <v>27.122399999999999</v>
      </c>
    </row>
    <row r="119" spans="1:38" x14ac:dyDescent="0.3">
      <c r="A119" s="98">
        <v>3000</v>
      </c>
      <c r="B119" s="98"/>
      <c r="C119" s="98"/>
      <c r="D119" s="180"/>
      <c r="E119" s="181"/>
      <c r="F119" s="99"/>
      <c r="G119" s="99"/>
      <c r="H119" s="102"/>
      <c r="I119" s="102"/>
      <c r="J119" s="282">
        <f>J120+J124</f>
        <v>3088.4714399999998</v>
      </c>
      <c r="K119" s="282">
        <f>K120+K124</f>
        <v>3088.4714399999998</v>
      </c>
      <c r="L119" s="102">
        <f t="shared" si="43"/>
        <v>3088.4714399999998</v>
      </c>
      <c r="M119" s="102">
        <f t="shared" si="43"/>
        <v>3088.4714399999998</v>
      </c>
    </row>
    <row r="120" spans="1:38" x14ac:dyDescent="0.3">
      <c r="A120" s="99">
        <v>3100</v>
      </c>
      <c r="B120" s="99"/>
      <c r="C120" s="99"/>
      <c r="D120" s="180"/>
      <c r="E120" s="181"/>
      <c r="F120" s="99"/>
      <c r="G120" s="99"/>
      <c r="H120" s="102"/>
      <c r="I120" s="102"/>
      <c r="J120" s="282">
        <f>J121+J122</f>
        <v>3088.4714399999998</v>
      </c>
      <c r="K120" s="282">
        <f>K121+K122</f>
        <v>3088.4714399999998</v>
      </c>
      <c r="L120" s="102">
        <f t="shared" si="43"/>
        <v>3088.4714399999998</v>
      </c>
      <c r="M120" s="102">
        <f t="shared" si="43"/>
        <v>3088.4714399999998</v>
      </c>
    </row>
    <row r="121" spans="1:38" x14ac:dyDescent="0.3">
      <c r="A121" s="99">
        <v>3110</v>
      </c>
      <c r="B121" s="99"/>
      <c r="C121" s="99"/>
      <c r="D121" s="180"/>
      <c r="E121" s="181"/>
      <c r="F121" s="99"/>
      <c r="G121" s="99"/>
      <c r="H121" s="102"/>
      <c r="I121" s="102"/>
      <c r="J121" s="282">
        <v>3088.4714399999998</v>
      </c>
      <c r="K121" s="282">
        <v>3088.4714399999998</v>
      </c>
      <c r="L121" s="102">
        <f t="shared" si="43"/>
        <v>3088.4714399999998</v>
      </c>
      <c r="M121" s="102">
        <f t="shared" si="43"/>
        <v>3088.4714399999998</v>
      </c>
    </row>
    <row r="122" spans="1:38" hidden="1" x14ac:dyDescent="0.3">
      <c r="A122" s="99">
        <v>3130</v>
      </c>
      <c r="B122" s="99"/>
      <c r="C122" s="99"/>
      <c r="D122" s="180"/>
      <c r="E122" s="181"/>
      <c r="F122" s="99"/>
      <c r="G122" s="99"/>
      <c r="H122" s="102"/>
      <c r="I122" s="102"/>
      <c r="J122" s="282">
        <f>J123</f>
        <v>0</v>
      </c>
      <c r="K122" s="282">
        <f>K123</f>
        <v>0</v>
      </c>
      <c r="L122" s="102">
        <f t="shared" si="43"/>
        <v>0</v>
      </c>
      <c r="M122" s="102">
        <f t="shared" si="43"/>
        <v>0</v>
      </c>
    </row>
    <row r="123" spans="1:38" hidden="1" x14ac:dyDescent="0.3">
      <c r="A123" s="99">
        <v>3132</v>
      </c>
      <c r="B123" s="99"/>
      <c r="C123" s="99"/>
      <c r="D123" s="180"/>
      <c r="E123" s="181"/>
      <c r="F123" s="99"/>
      <c r="G123" s="99"/>
      <c r="H123" s="102"/>
      <c r="I123" s="102"/>
      <c r="J123" s="282"/>
      <c r="K123" s="282"/>
      <c r="L123" s="102">
        <f t="shared" si="43"/>
        <v>0</v>
      </c>
      <c r="M123" s="102">
        <f t="shared" si="43"/>
        <v>0</v>
      </c>
    </row>
    <row r="124" spans="1:38" hidden="1" x14ac:dyDescent="0.3">
      <c r="A124" s="99">
        <v>3200</v>
      </c>
      <c r="B124" s="99"/>
      <c r="C124" s="99"/>
      <c r="D124" s="183"/>
      <c r="E124" s="185"/>
      <c r="F124" s="99"/>
      <c r="G124" s="99"/>
      <c r="H124" s="102"/>
      <c r="I124" s="102"/>
      <c r="J124" s="282">
        <f>J125</f>
        <v>0</v>
      </c>
      <c r="K124" s="282">
        <f>K125</f>
        <v>0</v>
      </c>
      <c r="L124" s="102">
        <f t="shared" si="43"/>
        <v>0</v>
      </c>
      <c r="M124" s="102">
        <f t="shared" si="43"/>
        <v>0</v>
      </c>
    </row>
    <row r="125" spans="1:38" hidden="1" x14ac:dyDescent="0.3">
      <c r="A125" s="99">
        <v>3210</v>
      </c>
      <c r="B125" s="99"/>
      <c r="C125" s="99"/>
      <c r="D125" s="183"/>
      <c r="E125" s="185"/>
      <c r="F125" s="99"/>
      <c r="G125" s="99"/>
      <c r="H125" s="102"/>
      <c r="I125" s="102"/>
      <c r="J125" s="282"/>
      <c r="K125" s="282"/>
      <c r="L125" s="102">
        <f t="shared" si="43"/>
        <v>0</v>
      </c>
      <c r="M125" s="102">
        <f t="shared" si="43"/>
        <v>0</v>
      </c>
    </row>
    <row r="126" spans="1:38" ht="18.75" customHeight="1" x14ac:dyDescent="0.3">
      <c r="A126" s="183" t="s">
        <v>176</v>
      </c>
      <c r="B126" s="184"/>
      <c r="C126" s="185"/>
      <c r="D126" s="183" t="s">
        <v>51</v>
      </c>
      <c r="E126" s="185"/>
      <c r="F126" s="195" t="s">
        <v>177</v>
      </c>
      <c r="G126" s="195"/>
      <c r="H126" s="195"/>
      <c r="I126" s="195"/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  <c r="V126" s="195"/>
      <c r="W126" s="195"/>
      <c r="X126" s="195"/>
      <c r="Y126" s="195"/>
      <c r="Z126" s="195"/>
      <c r="AA126" s="195"/>
      <c r="AB126" s="195"/>
      <c r="AC126" s="195"/>
      <c r="AD126" s="195"/>
      <c r="AE126" s="195"/>
      <c r="AF126" s="195"/>
      <c r="AG126" s="195"/>
      <c r="AH126" s="195"/>
      <c r="AI126" s="195"/>
      <c r="AJ126" s="195"/>
      <c r="AK126" s="195"/>
      <c r="AL126" s="195"/>
    </row>
    <row r="127" spans="1:38" x14ac:dyDescent="0.3">
      <c r="A127" s="180" t="s">
        <v>55</v>
      </c>
      <c r="B127" s="186"/>
      <c r="C127" s="181"/>
      <c r="D127" s="180"/>
      <c r="E127" s="181"/>
      <c r="F127" s="99"/>
      <c r="G127" s="99"/>
      <c r="H127" s="102">
        <f t="shared" ref="H127:K127" si="47">H128</f>
        <v>4033.5099999999998</v>
      </c>
      <c r="I127" s="102">
        <f t="shared" si="47"/>
        <v>1741.0636200000001</v>
      </c>
      <c r="J127" s="282">
        <f t="shared" si="47"/>
        <v>0</v>
      </c>
      <c r="K127" s="282">
        <f t="shared" si="47"/>
        <v>0</v>
      </c>
      <c r="L127" s="102">
        <f t="shared" ref="L127" si="48">H127+J127</f>
        <v>4033.5099999999998</v>
      </c>
      <c r="M127" s="102">
        <f t="shared" ref="M127" si="49">I127+K127</f>
        <v>1741.0636200000001</v>
      </c>
    </row>
    <row r="128" spans="1:38" x14ac:dyDescent="0.3">
      <c r="A128" s="99">
        <v>2000</v>
      </c>
      <c r="B128" s="99"/>
      <c r="C128" s="99"/>
      <c r="D128" s="183"/>
      <c r="E128" s="185"/>
      <c r="F128" s="99"/>
      <c r="G128" s="99"/>
      <c r="H128" s="102">
        <f>H129+H133</f>
        <v>4033.5099999999998</v>
      </c>
      <c r="I128" s="102">
        <f>I129+I133</f>
        <v>1741.0636200000001</v>
      </c>
      <c r="J128" s="282">
        <f>J133</f>
        <v>0</v>
      </c>
      <c r="K128" s="282">
        <f>K133</f>
        <v>0</v>
      </c>
      <c r="L128" s="102">
        <f t="shared" ref="L128:M143" si="50">H128+J128</f>
        <v>4033.5099999999998</v>
      </c>
      <c r="M128" s="102">
        <f t="shared" si="50"/>
        <v>1741.0636200000001</v>
      </c>
    </row>
    <row r="129" spans="1:13" x14ac:dyDescent="0.3">
      <c r="A129" s="99">
        <v>2100</v>
      </c>
      <c r="B129" s="99"/>
      <c r="C129" s="99"/>
      <c r="D129" s="183"/>
      <c r="E129" s="185"/>
      <c r="F129" s="99"/>
      <c r="G129" s="99"/>
      <c r="H129" s="102">
        <f>H131+H132</f>
        <v>3781.9279999999999</v>
      </c>
      <c r="I129" s="102">
        <f>I131+I132</f>
        <v>1703.9001800000001</v>
      </c>
      <c r="J129" s="282">
        <f t="shared" ref="J129:K129" si="51">J131+J132</f>
        <v>0</v>
      </c>
      <c r="K129" s="282">
        <f t="shared" si="51"/>
        <v>0</v>
      </c>
      <c r="L129" s="102">
        <f t="shared" si="50"/>
        <v>3781.9279999999999</v>
      </c>
      <c r="M129" s="102">
        <f t="shared" si="50"/>
        <v>1703.9001800000001</v>
      </c>
    </row>
    <row r="130" spans="1:13" x14ac:dyDescent="0.3">
      <c r="A130" s="99">
        <v>2110</v>
      </c>
      <c r="B130" s="99"/>
      <c r="C130" s="99"/>
      <c r="D130" s="183"/>
      <c r="E130" s="185"/>
      <c r="F130" s="99"/>
      <c r="G130" s="99"/>
      <c r="H130" s="102">
        <f>H131</f>
        <v>3068.83</v>
      </c>
      <c r="I130" s="102">
        <f>I131</f>
        <v>1406.5778</v>
      </c>
      <c r="J130" s="282">
        <f t="shared" ref="J130:K130" si="52">J131</f>
        <v>0</v>
      </c>
      <c r="K130" s="282">
        <f t="shared" si="52"/>
        <v>0</v>
      </c>
      <c r="L130" s="102">
        <f t="shared" si="50"/>
        <v>3068.83</v>
      </c>
      <c r="M130" s="102">
        <f t="shared" si="50"/>
        <v>1406.5778</v>
      </c>
    </row>
    <row r="131" spans="1:13" x14ac:dyDescent="0.3">
      <c r="A131" s="99">
        <v>2111</v>
      </c>
      <c r="B131" s="99"/>
      <c r="C131" s="99"/>
      <c r="D131" s="183"/>
      <c r="E131" s="185"/>
      <c r="F131" s="99"/>
      <c r="G131" s="99"/>
      <c r="H131" s="102">
        <v>3068.83</v>
      </c>
      <c r="I131" s="102">
        <v>1406.5778</v>
      </c>
      <c r="J131" s="282"/>
      <c r="K131" s="282"/>
      <c r="L131" s="102">
        <f t="shared" si="50"/>
        <v>3068.83</v>
      </c>
      <c r="M131" s="102">
        <f t="shared" si="50"/>
        <v>1406.5778</v>
      </c>
    </row>
    <row r="132" spans="1:13" x14ac:dyDescent="0.3">
      <c r="A132" s="98">
        <v>2120</v>
      </c>
      <c r="B132" s="98"/>
      <c r="C132" s="98"/>
      <c r="D132" s="183"/>
      <c r="E132" s="185"/>
      <c r="F132" s="99"/>
      <c r="G132" s="99"/>
      <c r="H132" s="102">
        <v>713.09799999999996</v>
      </c>
      <c r="I132" s="102">
        <v>297.32238000000001</v>
      </c>
      <c r="J132" s="282"/>
      <c r="K132" s="282"/>
      <c r="L132" s="102">
        <f t="shared" si="50"/>
        <v>713.09799999999996</v>
      </c>
      <c r="M132" s="102">
        <f t="shared" si="50"/>
        <v>297.32238000000001</v>
      </c>
    </row>
    <row r="133" spans="1:13" x14ac:dyDescent="0.3">
      <c r="A133" s="98">
        <v>2200</v>
      </c>
      <c r="B133" s="100"/>
      <c r="C133" s="100"/>
      <c r="D133" s="183"/>
      <c r="E133" s="185"/>
      <c r="F133" s="99"/>
      <c r="G133" s="99"/>
      <c r="H133" s="102">
        <f>H134+H135+H136+H137+H138+H142</f>
        <v>251.58199999999999</v>
      </c>
      <c r="I133" s="102">
        <f>I134+I135+I136+I137+I138+I142</f>
        <v>37.163440000000001</v>
      </c>
      <c r="J133" s="282">
        <f>J134+J135</f>
        <v>0</v>
      </c>
      <c r="K133" s="282">
        <f>K134+K135</f>
        <v>0</v>
      </c>
      <c r="L133" s="102">
        <f t="shared" si="50"/>
        <v>251.58199999999999</v>
      </c>
      <c r="M133" s="102">
        <f t="shared" si="50"/>
        <v>37.163440000000001</v>
      </c>
    </row>
    <row r="134" spans="1:13" x14ac:dyDescent="0.3">
      <c r="A134" s="98">
        <v>2210</v>
      </c>
      <c r="B134" s="98"/>
      <c r="C134" s="98"/>
      <c r="D134" s="183"/>
      <c r="E134" s="185"/>
      <c r="F134" s="99"/>
      <c r="G134" s="99"/>
      <c r="H134" s="102">
        <v>35.747999999999998</v>
      </c>
      <c r="I134" s="102"/>
      <c r="J134" s="282"/>
      <c r="K134" s="282"/>
      <c r="L134" s="102">
        <f t="shared" si="50"/>
        <v>35.747999999999998</v>
      </c>
      <c r="M134" s="102">
        <f t="shared" si="50"/>
        <v>0</v>
      </c>
    </row>
    <row r="135" spans="1:13" hidden="1" x14ac:dyDescent="0.3">
      <c r="A135" s="98">
        <v>2220</v>
      </c>
      <c r="B135" s="98"/>
      <c r="C135" s="98"/>
      <c r="D135" s="183"/>
      <c r="E135" s="185"/>
      <c r="F135" s="99"/>
      <c r="G135" s="99"/>
      <c r="H135" s="102"/>
      <c r="I135" s="102"/>
      <c r="J135" s="282"/>
      <c r="K135" s="282"/>
      <c r="L135" s="102">
        <f t="shared" si="50"/>
        <v>0</v>
      </c>
      <c r="M135" s="102">
        <f t="shared" si="50"/>
        <v>0</v>
      </c>
    </row>
    <row r="136" spans="1:13" x14ac:dyDescent="0.3">
      <c r="A136" s="99">
        <v>2240</v>
      </c>
      <c r="B136" s="99"/>
      <c r="C136" s="99"/>
      <c r="D136" s="183"/>
      <c r="E136" s="185"/>
      <c r="F136" s="99"/>
      <c r="G136" s="99"/>
      <c r="H136" s="102">
        <v>30.407</v>
      </c>
      <c r="I136" s="102">
        <v>1.0074399999999999</v>
      </c>
      <c r="J136" s="282"/>
      <c r="K136" s="282"/>
      <c r="L136" s="102">
        <f t="shared" si="50"/>
        <v>30.407</v>
      </c>
      <c r="M136" s="102">
        <f t="shared" si="50"/>
        <v>1.0074399999999999</v>
      </c>
    </row>
    <row r="137" spans="1:13" x14ac:dyDescent="0.3">
      <c r="A137" s="99">
        <v>2250</v>
      </c>
      <c r="B137" s="99"/>
      <c r="C137" s="99"/>
      <c r="D137" s="183"/>
      <c r="E137" s="185"/>
      <c r="F137" s="99"/>
      <c r="G137" s="99"/>
      <c r="H137" s="102">
        <v>13.61</v>
      </c>
      <c r="I137" s="102"/>
      <c r="J137" s="282"/>
      <c r="K137" s="282"/>
      <c r="L137" s="102">
        <f t="shared" si="50"/>
        <v>13.61</v>
      </c>
      <c r="M137" s="102">
        <f t="shared" si="50"/>
        <v>0</v>
      </c>
    </row>
    <row r="138" spans="1:13" x14ac:dyDescent="0.3">
      <c r="A138" s="98">
        <v>2270</v>
      </c>
      <c r="B138" s="98"/>
      <c r="C138" s="98"/>
      <c r="D138" s="183"/>
      <c r="E138" s="185"/>
      <c r="F138" s="99"/>
      <c r="G138" s="99"/>
      <c r="H138" s="102">
        <f>H139+H140+H141</f>
        <v>171.12700000000001</v>
      </c>
      <c r="I138" s="102">
        <f>I139+I140+I141</f>
        <v>36.155999999999999</v>
      </c>
      <c r="J138" s="282"/>
      <c r="K138" s="282"/>
      <c r="L138" s="102">
        <f t="shared" si="50"/>
        <v>171.12700000000001</v>
      </c>
      <c r="M138" s="102">
        <f t="shared" si="50"/>
        <v>36.155999999999999</v>
      </c>
    </row>
    <row r="139" spans="1:13" x14ac:dyDescent="0.3">
      <c r="A139" s="99">
        <v>2271</v>
      </c>
      <c r="B139" s="99"/>
      <c r="C139" s="99"/>
      <c r="D139" s="183"/>
      <c r="E139" s="185"/>
      <c r="F139" s="99"/>
      <c r="G139" s="99"/>
      <c r="H139" s="102">
        <v>79.855999999999995</v>
      </c>
      <c r="I139" s="102">
        <v>35.936540000000001</v>
      </c>
      <c r="J139" s="282"/>
      <c r="K139" s="282"/>
      <c r="L139" s="102">
        <f t="shared" si="50"/>
        <v>79.855999999999995</v>
      </c>
      <c r="M139" s="102">
        <f t="shared" si="50"/>
        <v>35.936540000000001</v>
      </c>
    </row>
    <row r="140" spans="1:13" x14ac:dyDescent="0.3">
      <c r="A140" s="99">
        <v>2272</v>
      </c>
      <c r="B140" s="99"/>
      <c r="C140" s="99"/>
      <c r="D140" s="183"/>
      <c r="E140" s="185"/>
      <c r="F140" s="99"/>
      <c r="G140" s="99"/>
      <c r="H140" s="102">
        <v>1.591</v>
      </c>
      <c r="I140" s="102">
        <v>0.21945999999999999</v>
      </c>
      <c r="J140" s="282"/>
      <c r="K140" s="282"/>
      <c r="L140" s="102">
        <f t="shared" si="50"/>
        <v>1.591</v>
      </c>
      <c r="M140" s="102">
        <f t="shared" si="50"/>
        <v>0.21945999999999999</v>
      </c>
    </row>
    <row r="141" spans="1:13" x14ac:dyDescent="0.3">
      <c r="A141" s="99">
        <v>2273</v>
      </c>
      <c r="B141" s="99"/>
      <c r="C141" s="99"/>
      <c r="D141" s="183"/>
      <c r="E141" s="185"/>
      <c r="F141" s="99"/>
      <c r="G141" s="99"/>
      <c r="H141" s="102">
        <v>89.68</v>
      </c>
      <c r="I141" s="102"/>
      <c r="J141" s="282"/>
      <c r="K141" s="282"/>
      <c r="L141" s="102">
        <f t="shared" si="50"/>
        <v>89.68</v>
      </c>
      <c r="M141" s="102">
        <f t="shared" si="50"/>
        <v>0</v>
      </c>
    </row>
    <row r="142" spans="1:13" x14ac:dyDescent="0.3">
      <c r="A142" s="99">
        <v>2280</v>
      </c>
      <c r="B142" s="99"/>
      <c r="C142" s="99"/>
      <c r="D142" s="183"/>
      <c r="E142" s="185"/>
      <c r="F142" s="99"/>
      <c r="G142" s="99"/>
      <c r="H142" s="102">
        <f>H143</f>
        <v>0.69</v>
      </c>
      <c r="I142" s="102">
        <f>I143</f>
        <v>0</v>
      </c>
      <c r="J142" s="282"/>
      <c r="K142" s="282"/>
      <c r="L142" s="102">
        <f t="shared" si="50"/>
        <v>0.69</v>
      </c>
      <c r="M142" s="102">
        <f t="shared" si="50"/>
        <v>0</v>
      </c>
    </row>
    <row r="143" spans="1:13" x14ac:dyDescent="0.3">
      <c r="A143" s="99">
        <v>2282</v>
      </c>
      <c r="B143" s="99"/>
      <c r="C143" s="99"/>
      <c r="D143" s="183"/>
      <c r="E143" s="185"/>
      <c r="F143" s="99"/>
      <c r="G143" s="99"/>
      <c r="H143" s="102">
        <v>0.69</v>
      </c>
      <c r="I143" s="102"/>
      <c r="J143" s="282"/>
      <c r="K143" s="282"/>
      <c r="L143" s="102">
        <f t="shared" si="50"/>
        <v>0.69</v>
      </c>
      <c r="M143" s="102">
        <f t="shared" si="50"/>
        <v>0</v>
      </c>
    </row>
    <row r="144" spans="1:13" x14ac:dyDescent="0.3">
      <c r="A144" s="183" t="s">
        <v>178</v>
      </c>
      <c r="B144" s="184"/>
      <c r="C144" s="185"/>
      <c r="D144" s="183" t="s">
        <v>52</v>
      </c>
      <c r="E144" s="185"/>
      <c r="F144" s="180" t="s">
        <v>81</v>
      </c>
      <c r="G144" s="186"/>
      <c r="H144" s="186"/>
      <c r="I144" s="186"/>
      <c r="J144" s="186"/>
      <c r="K144" s="186"/>
      <c r="L144" s="186"/>
      <c r="M144" s="181"/>
    </row>
    <row r="145" spans="1:13" x14ac:dyDescent="0.3">
      <c r="A145" s="180" t="s">
        <v>55</v>
      </c>
      <c r="B145" s="186"/>
      <c r="C145" s="181"/>
      <c r="D145" s="180"/>
      <c r="E145" s="181"/>
      <c r="F145" s="99"/>
      <c r="G145" s="99"/>
      <c r="H145" s="102">
        <f t="shared" ref="H145:I146" si="53">H146</f>
        <v>303.637</v>
      </c>
      <c r="I145" s="102">
        <f t="shared" si="53"/>
        <v>59.061999999999998</v>
      </c>
      <c r="J145" s="282"/>
      <c r="K145" s="282"/>
      <c r="L145" s="102">
        <f t="shared" ref="L145" si="54">H145+J145</f>
        <v>303.637</v>
      </c>
      <c r="M145" s="102">
        <f t="shared" ref="M145" si="55">I145+K145</f>
        <v>59.061999999999998</v>
      </c>
    </row>
    <row r="146" spans="1:13" x14ac:dyDescent="0.3">
      <c r="A146" s="98">
        <v>2000</v>
      </c>
      <c r="B146" s="98"/>
      <c r="C146" s="98"/>
      <c r="D146" s="183"/>
      <c r="E146" s="185"/>
      <c r="F146" s="99"/>
      <c r="G146" s="99"/>
      <c r="H146" s="102">
        <f t="shared" si="53"/>
        <v>303.637</v>
      </c>
      <c r="I146" s="102">
        <f t="shared" si="53"/>
        <v>59.061999999999998</v>
      </c>
      <c r="J146" s="282"/>
      <c r="K146" s="282"/>
      <c r="L146" s="102">
        <f t="shared" ref="L146:M151" si="56">H146+J146</f>
        <v>303.637</v>
      </c>
      <c r="M146" s="102">
        <f t="shared" si="56"/>
        <v>59.061999999999998</v>
      </c>
    </row>
    <row r="147" spans="1:13" x14ac:dyDescent="0.3">
      <c r="A147" s="99">
        <v>2200</v>
      </c>
      <c r="B147" s="99"/>
      <c r="C147" s="99"/>
      <c r="D147" s="183"/>
      <c r="E147" s="185"/>
      <c r="F147" s="99"/>
      <c r="G147" s="99"/>
      <c r="H147" s="102">
        <f>H149+H148+H150</f>
        <v>303.637</v>
      </c>
      <c r="I147" s="102">
        <f>I149+I148+I150</f>
        <v>59.061999999999998</v>
      </c>
      <c r="J147" s="282"/>
      <c r="K147" s="282"/>
      <c r="L147" s="102">
        <f t="shared" si="56"/>
        <v>303.637</v>
      </c>
      <c r="M147" s="102">
        <f t="shared" si="56"/>
        <v>59.061999999999998</v>
      </c>
    </row>
    <row r="148" spans="1:13" hidden="1" x14ac:dyDescent="0.3">
      <c r="A148" s="99">
        <v>2240</v>
      </c>
      <c r="B148" s="99"/>
      <c r="C148" s="99"/>
      <c r="D148" s="183"/>
      <c r="E148" s="185"/>
      <c r="F148" s="99"/>
      <c r="G148" s="99"/>
      <c r="H148" s="102"/>
      <c r="I148" s="102"/>
      <c r="J148" s="282"/>
      <c r="K148" s="282"/>
      <c r="L148" s="102">
        <f t="shared" si="56"/>
        <v>0</v>
      </c>
      <c r="M148" s="102">
        <f t="shared" si="56"/>
        <v>0</v>
      </c>
    </row>
    <row r="149" spans="1:13" hidden="1" x14ac:dyDescent="0.3">
      <c r="A149" s="99">
        <v>2250</v>
      </c>
      <c r="B149" s="99"/>
      <c r="C149" s="99"/>
      <c r="D149" s="183"/>
      <c r="E149" s="185"/>
      <c r="F149" s="99"/>
      <c r="G149" s="99"/>
      <c r="H149" s="102"/>
      <c r="I149" s="102"/>
      <c r="J149" s="282"/>
      <c r="K149" s="282"/>
      <c r="L149" s="102">
        <f t="shared" si="56"/>
        <v>0</v>
      </c>
      <c r="M149" s="102">
        <f t="shared" si="56"/>
        <v>0</v>
      </c>
    </row>
    <row r="150" spans="1:13" x14ac:dyDescent="0.3">
      <c r="A150" s="99">
        <v>2280</v>
      </c>
      <c r="B150" s="99"/>
      <c r="C150" s="99"/>
      <c r="D150" s="183"/>
      <c r="E150" s="185"/>
      <c r="F150" s="99"/>
      <c r="G150" s="99"/>
      <c r="H150" s="102">
        <f>H151</f>
        <v>303.637</v>
      </c>
      <c r="I150" s="102">
        <f>I151</f>
        <v>59.061999999999998</v>
      </c>
      <c r="J150" s="282"/>
      <c r="K150" s="282"/>
      <c r="L150" s="102">
        <f t="shared" si="56"/>
        <v>303.637</v>
      </c>
      <c r="M150" s="102">
        <f t="shared" si="56"/>
        <v>59.061999999999998</v>
      </c>
    </row>
    <row r="151" spans="1:13" x14ac:dyDescent="0.3">
      <c r="A151" s="99">
        <v>2282</v>
      </c>
      <c r="B151" s="99"/>
      <c r="C151" s="99"/>
      <c r="D151" s="183"/>
      <c r="E151" s="185"/>
      <c r="F151" s="99"/>
      <c r="G151" s="99"/>
      <c r="H151" s="102">
        <v>303.637</v>
      </c>
      <c r="I151" s="102">
        <v>59.061999999999998</v>
      </c>
      <c r="J151" s="282"/>
      <c r="K151" s="282"/>
      <c r="L151" s="102">
        <f t="shared" si="56"/>
        <v>303.637</v>
      </c>
      <c r="M151" s="102">
        <f t="shared" si="56"/>
        <v>59.061999999999998</v>
      </c>
    </row>
    <row r="152" spans="1:13" x14ac:dyDescent="0.3">
      <c r="A152" s="183" t="s">
        <v>190</v>
      </c>
      <c r="B152" s="184"/>
      <c r="C152" s="185"/>
      <c r="D152" s="183" t="s">
        <v>53</v>
      </c>
      <c r="E152" s="185"/>
      <c r="F152" s="180" t="s">
        <v>191</v>
      </c>
      <c r="G152" s="186"/>
      <c r="H152" s="186"/>
      <c r="I152" s="186"/>
      <c r="J152" s="186"/>
      <c r="K152" s="186"/>
      <c r="L152" s="186"/>
      <c r="M152" s="181"/>
    </row>
    <row r="153" spans="1:13" x14ac:dyDescent="0.3">
      <c r="A153" s="180" t="s">
        <v>55</v>
      </c>
      <c r="B153" s="186"/>
      <c r="C153" s="181"/>
      <c r="D153" s="180"/>
      <c r="E153" s="181"/>
      <c r="F153" s="99"/>
      <c r="G153" s="99"/>
      <c r="H153" s="102">
        <f>H154</f>
        <v>1193.893</v>
      </c>
      <c r="I153" s="102">
        <f>I154</f>
        <v>306.70447999999999</v>
      </c>
      <c r="J153" s="282">
        <f>J154+J169</f>
        <v>0</v>
      </c>
      <c r="K153" s="282">
        <f>K154+K169</f>
        <v>0</v>
      </c>
      <c r="L153" s="102">
        <f t="shared" ref="L153" si="57">H153+J153</f>
        <v>1193.893</v>
      </c>
      <c r="M153" s="102">
        <f t="shared" ref="M153" si="58">I153+K153</f>
        <v>306.70447999999999</v>
      </c>
    </row>
    <row r="154" spans="1:13" x14ac:dyDescent="0.3">
      <c r="A154" s="99">
        <v>2000</v>
      </c>
      <c r="B154" s="99"/>
      <c r="C154" s="99"/>
      <c r="D154" s="183"/>
      <c r="E154" s="185"/>
      <c r="F154" s="99"/>
      <c r="G154" s="99"/>
      <c r="H154" s="102">
        <f>H155+H159</f>
        <v>1193.893</v>
      </c>
      <c r="I154" s="102">
        <f>I155+I159</f>
        <v>306.70447999999999</v>
      </c>
      <c r="J154" s="282">
        <f>J159</f>
        <v>0</v>
      </c>
      <c r="K154" s="282">
        <f>K159</f>
        <v>0</v>
      </c>
      <c r="L154" s="102">
        <f t="shared" ref="L154:M171" si="59">H154+J154</f>
        <v>1193.893</v>
      </c>
      <c r="M154" s="102">
        <f t="shared" si="59"/>
        <v>306.70447999999999</v>
      </c>
    </row>
    <row r="155" spans="1:13" x14ac:dyDescent="0.3">
      <c r="A155" s="99">
        <v>2100</v>
      </c>
      <c r="B155" s="99"/>
      <c r="C155" s="99"/>
      <c r="D155" s="183"/>
      <c r="E155" s="185"/>
      <c r="F155" s="99"/>
      <c r="G155" s="99"/>
      <c r="H155" s="102">
        <f>H156+H158</f>
        <v>1116.3399999999999</v>
      </c>
      <c r="I155" s="102">
        <f>I156+I158</f>
        <v>298.23555999999996</v>
      </c>
      <c r="J155" s="282">
        <f t="shared" ref="J155:K155" si="60">J156+J158</f>
        <v>0</v>
      </c>
      <c r="K155" s="282">
        <f t="shared" si="60"/>
        <v>0</v>
      </c>
      <c r="L155" s="102">
        <f t="shared" si="59"/>
        <v>1116.3399999999999</v>
      </c>
      <c r="M155" s="102">
        <f t="shared" si="59"/>
        <v>298.23555999999996</v>
      </c>
    </row>
    <row r="156" spans="1:13" x14ac:dyDescent="0.3">
      <c r="A156" s="99">
        <v>2110</v>
      </c>
      <c r="B156" s="99"/>
      <c r="C156" s="99"/>
      <c r="D156" s="183"/>
      <c r="E156" s="185"/>
      <c r="F156" s="99"/>
      <c r="G156" s="99"/>
      <c r="H156" s="102">
        <f>H157</f>
        <v>915.03300000000002</v>
      </c>
      <c r="I156" s="102">
        <f t="shared" ref="I156:K156" si="61">I157</f>
        <v>232.77802</v>
      </c>
      <c r="J156" s="282">
        <f t="shared" si="61"/>
        <v>0</v>
      </c>
      <c r="K156" s="282">
        <f t="shared" si="61"/>
        <v>0</v>
      </c>
      <c r="L156" s="102">
        <f t="shared" si="59"/>
        <v>915.03300000000002</v>
      </c>
      <c r="M156" s="102">
        <f t="shared" si="59"/>
        <v>232.77802</v>
      </c>
    </row>
    <row r="157" spans="1:13" x14ac:dyDescent="0.3">
      <c r="A157" s="98">
        <v>2111</v>
      </c>
      <c r="B157" s="98"/>
      <c r="C157" s="98"/>
      <c r="D157" s="183"/>
      <c r="E157" s="185"/>
      <c r="F157" s="99"/>
      <c r="G157" s="99"/>
      <c r="H157" s="102">
        <v>915.03300000000002</v>
      </c>
      <c r="I157" s="102">
        <v>232.77802</v>
      </c>
      <c r="J157" s="282"/>
      <c r="K157" s="282"/>
      <c r="L157" s="102">
        <f t="shared" si="59"/>
        <v>915.03300000000002</v>
      </c>
      <c r="M157" s="102">
        <f t="shared" si="59"/>
        <v>232.77802</v>
      </c>
    </row>
    <row r="158" spans="1:13" x14ac:dyDescent="0.3">
      <c r="A158" s="99">
        <v>2120</v>
      </c>
      <c r="B158" s="99"/>
      <c r="C158" s="99"/>
      <c r="D158" s="183"/>
      <c r="E158" s="185"/>
      <c r="F158" s="99"/>
      <c r="G158" s="99"/>
      <c r="H158" s="102">
        <v>201.30699999999999</v>
      </c>
      <c r="I158" s="102">
        <v>65.457539999999995</v>
      </c>
      <c r="J158" s="282"/>
      <c r="K158" s="282"/>
      <c r="L158" s="102">
        <f t="shared" si="59"/>
        <v>201.30699999999999</v>
      </c>
      <c r="M158" s="102">
        <f t="shared" si="59"/>
        <v>65.457539999999995</v>
      </c>
    </row>
    <row r="159" spans="1:13" x14ac:dyDescent="0.3">
      <c r="A159" s="99">
        <v>2200</v>
      </c>
      <c r="B159" s="99"/>
      <c r="C159" s="99"/>
      <c r="D159" s="183"/>
      <c r="E159" s="185"/>
      <c r="F159" s="99"/>
      <c r="G159" s="99"/>
      <c r="H159" s="102">
        <f>H160+H163+H161+H162+H167</f>
        <v>77.552999999999997</v>
      </c>
      <c r="I159" s="102">
        <f t="shared" ref="I159:K159" si="62">I160+I163+I161+I162</f>
        <v>8.4689200000000007</v>
      </c>
      <c r="J159" s="282">
        <f t="shared" si="62"/>
        <v>0</v>
      </c>
      <c r="K159" s="282">
        <f t="shared" si="62"/>
        <v>0</v>
      </c>
      <c r="L159" s="102">
        <f t="shared" si="59"/>
        <v>77.552999999999997</v>
      </c>
      <c r="M159" s="102">
        <f t="shared" si="59"/>
        <v>8.4689200000000007</v>
      </c>
    </row>
    <row r="160" spans="1:13" x14ac:dyDescent="0.3">
      <c r="A160" s="99">
        <v>2210</v>
      </c>
      <c r="B160" s="99"/>
      <c r="C160" s="99"/>
      <c r="D160" s="183"/>
      <c r="E160" s="185"/>
      <c r="F160" s="99"/>
      <c r="G160" s="99"/>
      <c r="H160" s="102">
        <v>42.011000000000003</v>
      </c>
      <c r="I160" s="102"/>
      <c r="J160" s="282"/>
      <c r="K160" s="282"/>
      <c r="L160" s="102">
        <f t="shared" si="59"/>
        <v>42.011000000000003</v>
      </c>
      <c r="M160" s="102">
        <f t="shared" si="59"/>
        <v>0</v>
      </c>
    </row>
    <row r="161" spans="1:13" x14ac:dyDescent="0.3">
      <c r="A161" s="99">
        <v>2240</v>
      </c>
      <c r="B161" s="99"/>
      <c r="C161" s="99"/>
      <c r="D161" s="183"/>
      <c r="E161" s="185"/>
      <c r="F161" s="99"/>
      <c r="G161" s="99"/>
      <c r="H161" s="102">
        <v>6.1710000000000003</v>
      </c>
      <c r="I161" s="102"/>
      <c r="J161" s="282"/>
      <c r="K161" s="282"/>
      <c r="L161" s="102">
        <f t="shared" si="59"/>
        <v>6.1710000000000003</v>
      </c>
      <c r="M161" s="102">
        <f t="shared" si="59"/>
        <v>0</v>
      </c>
    </row>
    <row r="162" spans="1:13" x14ac:dyDescent="0.3">
      <c r="A162" s="98">
        <v>2250</v>
      </c>
      <c r="B162" s="98"/>
      <c r="C162" s="98"/>
      <c r="D162" s="183"/>
      <c r="E162" s="185"/>
      <c r="F162" s="99"/>
      <c r="G162" s="99"/>
      <c r="H162" s="102">
        <v>3.6</v>
      </c>
      <c r="I162" s="102"/>
      <c r="J162" s="282"/>
      <c r="K162" s="282"/>
      <c r="L162" s="102">
        <f t="shared" si="59"/>
        <v>3.6</v>
      </c>
      <c r="M162" s="102">
        <f t="shared" si="59"/>
        <v>0</v>
      </c>
    </row>
    <row r="163" spans="1:13" x14ac:dyDescent="0.3">
      <c r="A163" s="98">
        <v>2270</v>
      </c>
      <c r="B163" s="100"/>
      <c r="C163" s="100"/>
      <c r="D163" s="183"/>
      <c r="E163" s="185"/>
      <c r="F163" s="99"/>
      <c r="G163" s="99"/>
      <c r="H163" s="102">
        <f>H164+H165+H166</f>
        <v>23.391999999999996</v>
      </c>
      <c r="I163" s="102">
        <f>I164+I165+I166</f>
        <v>8.4689200000000007</v>
      </c>
      <c r="J163" s="282">
        <f t="shared" ref="J163:K163" si="63">J164+J165+J166</f>
        <v>0</v>
      </c>
      <c r="K163" s="282">
        <f t="shared" si="63"/>
        <v>0</v>
      </c>
      <c r="L163" s="102">
        <f t="shared" si="59"/>
        <v>23.391999999999996</v>
      </c>
      <c r="M163" s="102">
        <f t="shared" si="59"/>
        <v>8.4689200000000007</v>
      </c>
    </row>
    <row r="164" spans="1:13" x14ac:dyDescent="0.3">
      <c r="A164" s="98">
        <v>2271</v>
      </c>
      <c r="B164" s="98"/>
      <c r="C164" s="98"/>
      <c r="D164" s="183"/>
      <c r="E164" s="185"/>
      <c r="F164" s="99"/>
      <c r="G164" s="99"/>
      <c r="H164" s="102">
        <v>17.335999999999999</v>
      </c>
      <c r="I164" s="102">
        <v>6.6139200000000002</v>
      </c>
      <c r="J164" s="282"/>
      <c r="K164" s="282"/>
      <c r="L164" s="102">
        <f t="shared" si="59"/>
        <v>17.335999999999999</v>
      </c>
      <c r="M164" s="102">
        <f t="shared" si="59"/>
        <v>6.6139200000000002</v>
      </c>
    </row>
    <row r="165" spans="1:13" x14ac:dyDescent="0.3">
      <c r="A165" s="98">
        <v>2272</v>
      </c>
      <c r="B165" s="98"/>
      <c r="C165" s="98"/>
      <c r="D165" s="183"/>
      <c r="E165" s="185"/>
      <c r="F165" s="99"/>
      <c r="G165" s="99"/>
      <c r="H165" s="102">
        <v>0.45800000000000002</v>
      </c>
      <c r="I165" s="102"/>
      <c r="J165" s="282"/>
      <c r="K165" s="282"/>
      <c r="L165" s="102">
        <f t="shared" si="59"/>
        <v>0.45800000000000002</v>
      </c>
      <c r="M165" s="102">
        <f t="shared" si="59"/>
        <v>0</v>
      </c>
    </row>
    <row r="166" spans="1:13" x14ac:dyDescent="0.3">
      <c r="A166" s="99">
        <v>2273</v>
      </c>
      <c r="B166" s="99"/>
      <c r="C166" s="99"/>
      <c r="D166" s="183"/>
      <c r="E166" s="185"/>
      <c r="F166" s="99"/>
      <c r="G166" s="99"/>
      <c r="H166" s="102">
        <v>5.5979999999999999</v>
      </c>
      <c r="I166" s="102">
        <v>1.855</v>
      </c>
      <c r="J166" s="282"/>
      <c r="K166" s="282"/>
      <c r="L166" s="102">
        <f t="shared" si="59"/>
        <v>5.5979999999999999</v>
      </c>
      <c r="M166" s="102">
        <f t="shared" si="59"/>
        <v>1.855</v>
      </c>
    </row>
    <row r="167" spans="1:13" x14ac:dyDescent="0.3">
      <c r="A167" s="99">
        <v>2280</v>
      </c>
      <c r="B167" s="99"/>
      <c r="C167" s="99"/>
      <c r="D167" s="183"/>
      <c r="E167" s="185"/>
      <c r="F167" s="99"/>
      <c r="G167" s="99"/>
      <c r="H167" s="102">
        <f>H168</f>
        <v>2.379</v>
      </c>
      <c r="I167" s="102">
        <f>I168</f>
        <v>0</v>
      </c>
      <c r="J167" s="282"/>
      <c r="K167" s="282"/>
      <c r="L167" s="102">
        <f t="shared" si="59"/>
        <v>2.379</v>
      </c>
      <c r="M167" s="102">
        <f t="shared" si="59"/>
        <v>0</v>
      </c>
    </row>
    <row r="168" spans="1:13" x14ac:dyDescent="0.3">
      <c r="A168" s="99">
        <v>2282</v>
      </c>
      <c r="B168" s="99"/>
      <c r="C168" s="99"/>
      <c r="D168" s="183"/>
      <c r="E168" s="185"/>
      <c r="F168" s="99"/>
      <c r="G168" s="99"/>
      <c r="H168" s="102">
        <v>2.379</v>
      </c>
      <c r="I168" s="102"/>
      <c r="J168" s="282"/>
      <c r="K168" s="282"/>
      <c r="L168" s="102">
        <f t="shared" si="59"/>
        <v>2.379</v>
      </c>
      <c r="M168" s="102">
        <f t="shared" si="59"/>
        <v>0</v>
      </c>
    </row>
    <row r="169" spans="1:13" hidden="1" x14ac:dyDescent="0.3">
      <c r="A169" s="99">
        <v>3000</v>
      </c>
      <c r="B169" s="99"/>
      <c r="C169" s="99"/>
      <c r="D169" s="180"/>
      <c r="E169" s="181"/>
      <c r="F169" s="99"/>
      <c r="G169" s="99"/>
      <c r="H169" s="102"/>
      <c r="I169" s="102"/>
      <c r="J169" s="282">
        <f>J170</f>
        <v>0</v>
      </c>
      <c r="K169" s="282">
        <f>K170</f>
        <v>0</v>
      </c>
      <c r="L169" s="102">
        <f t="shared" si="59"/>
        <v>0</v>
      </c>
      <c r="M169" s="102">
        <f t="shared" si="59"/>
        <v>0</v>
      </c>
    </row>
    <row r="170" spans="1:13" hidden="1" x14ac:dyDescent="0.3">
      <c r="A170" s="99">
        <v>3100</v>
      </c>
      <c r="B170" s="99"/>
      <c r="C170" s="99"/>
      <c r="D170" s="180"/>
      <c r="E170" s="181"/>
      <c r="F170" s="99"/>
      <c r="G170" s="99"/>
      <c r="H170" s="102"/>
      <c r="I170" s="102"/>
      <c r="J170" s="282">
        <f>J171+J172</f>
        <v>0</v>
      </c>
      <c r="K170" s="282">
        <f>K171+K172</f>
        <v>0</v>
      </c>
      <c r="L170" s="102">
        <f t="shared" si="59"/>
        <v>0</v>
      </c>
      <c r="M170" s="102">
        <f t="shared" si="59"/>
        <v>0</v>
      </c>
    </row>
    <row r="171" spans="1:13" hidden="1" x14ac:dyDescent="0.3">
      <c r="A171" s="99">
        <v>3110</v>
      </c>
      <c r="B171" s="99"/>
      <c r="C171" s="99"/>
      <c r="D171" s="180"/>
      <c r="E171" s="181"/>
      <c r="F171" s="99"/>
      <c r="G171" s="99"/>
      <c r="H171" s="102"/>
      <c r="I171" s="102"/>
      <c r="J171" s="282"/>
      <c r="K171" s="282"/>
      <c r="L171" s="102">
        <f t="shared" si="59"/>
        <v>0</v>
      </c>
      <c r="M171" s="102">
        <f t="shared" si="59"/>
        <v>0</v>
      </c>
    </row>
    <row r="172" spans="1:13" x14ac:dyDescent="0.3">
      <c r="A172" s="183" t="s">
        <v>180</v>
      </c>
      <c r="B172" s="184"/>
      <c r="C172" s="185"/>
      <c r="D172" s="183" t="s">
        <v>53</v>
      </c>
      <c r="E172" s="185"/>
      <c r="F172" s="180" t="s">
        <v>82</v>
      </c>
      <c r="G172" s="186"/>
      <c r="H172" s="186"/>
      <c r="I172" s="186"/>
      <c r="J172" s="186"/>
      <c r="K172" s="186"/>
      <c r="L172" s="186"/>
      <c r="M172" s="181"/>
    </row>
    <row r="173" spans="1:13" x14ac:dyDescent="0.3">
      <c r="A173" s="180" t="s">
        <v>55</v>
      </c>
      <c r="B173" s="186"/>
      <c r="C173" s="181"/>
      <c r="D173" s="180"/>
      <c r="E173" s="181"/>
      <c r="F173" s="99"/>
      <c r="G173" s="99"/>
      <c r="H173" s="102">
        <f>H174</f>
        <v>9142.2939999999981</v>
      </c>
      <c r="I173" s="102">
        <f>I174</f>
        <v>6189.93941</v>
      </c>
      <c r="J173" s="282">
        <f>J174+J192+J197</f>
        <v>0.3352</v>
      </c>
      <c r="K173" s="282">
        <f>K174+K192+K197</f>
        <v>0.3342</v>
      </c>
      <c r="L173" s="102">
        <f t="shared" ref="L173" si="64">H173+J173</f>
        <v>9142.6291999999976</v>
      </c>
      <c r="M173" s="102">
        <f t="shared" ref="M173" si="65">I173+K173</f>
        <v>6190.2736100000002</v>
      </c>
    </row>
    <row r="174" spans="1:13" x14ac:dyDescent="0.3">
      <c r="A174" s="98">
        <v>2000</v>
      </c>
      <c r="B174" s="98"/>
      <c r="C174" s="98"/>
      <c r="D174" s="180"/>
      <c r="E174" s="181"/>
      <c r="F174" s="99"/>
      <c r="G174" s="99"/>
      <c r="H174" s="102">
        <f>H175+H179+H191</f>
        <v>9142.2939999999981</v>
      </c>
      <c r="I174" s="102">
        <f t="shared" ref="I174:K174" si="66">I175+I179+I191</f>
        <v>6189.93941</v>
      </c>
      <c r="J174" s="102">
        <f t="shared" si="66"/>
        <v>0.3352</v>
      </c>
      <c r="K174" s="102">
        <f t="shared" si="66"/>
        <v>0.3342</v>
      </c>
      <c r="L174" s="102">
        <f t="shared" ref="L174:M190" si="67">H174+J174</f>
        <v>9142.6291999999976</v>
      </c>
      <c r="M174" s="102">
        <f t="shared" si="67"/>
        <v>6190.2736100000002</v>
      </c>
    </row>
    <row r="175" spans="1:13" x14ac:dyDescent="0.3">
      <c r="A175" s="98">
        <v>2100</v>
      </c>
      <c r="B175" s="100"/>
      <c r="C175" s="100"/>
      <c r="D175" s="180"/>
      <c r="E175" s="181"/>
      <c r="F175" s="99"/>
      <c r="G175" s="99"/>
      <c r="H175" s="102">
        <f>H176+H178</f>
        <v>8277.3379999999997</v>
      </c>
      <c r="I175" s="102">
        <f>I176+I178</f>
        <v>5913.75936</v>
      </c>
      <c r="J175" s="282">
        <f t="shared" ref="J175:K175" si="68">J176+J178</f>
        <v>0</v>
      </c>
      <c r="K175" s="282">
        <f t="shared" si="68"/>
        <v>0</v>
      </c>
      <c r="L175" s="102">
        <f t="shared" si="67"/>
        <v>8277.3379999999997</v>
      </c>
      <c r="M175" s="102">
        <f t="shared" si="67"/>
        <v>5913.75936</v>
      </c>
    </row>
    <row r="176" spans="1:13" x14ac:dyDescent="0.3">
      <c r="A176" s="98">
        <v>2110</v>
      </c>
      <c r="B176" s="98"/>
      <c r="C176" s="98"/>
      <c r="D176" s="180"/>
      <c r="E176" s="181"/>
      <c r="F176" s="99"/>
      <c r="G176" s="99"/>
      <c r="H176" s="102">
        <f>H177</f>
        <v>6757.27</v>
      </c>
      <c r="I176" s="102">
        <f t="shared" ref="I176:K176" si="69">I177</f>
        <v>4768.2542599999997</v>
      </c>
      <c r="J176" s="282">
        <f t="shared" si="69"/>
        <v>0</v>
      </c>
      <c r="K176" s="282">
        <f t="shared" si="69"/>
        <v>0</v>
      </c>
      <c r="L176" s="102">
        <f t="shared" si="67"/>
        <v>6757.27</v>
      </c>
      <c r="M176" s="102">
        <f t="shared" si="67"/>
        <v>4768.2542599999997</v>
      </c>
    </row>
    <row r="177" spans="1:13" x14ac:dyDescent="0.3">
      <c r="A177" s="98">
        <v>2111</v>
      </c>
      <c r="B177" s="98"/>
      <c r="C177" s="98"/>
      <c r="D177" s="180"/>
      <c r="E177" s="181"/>
      <c r="F177" s="99"/>
      <c r="G177" s="99"/>
      <c r="H177" s="102">
        <v>6757.27</v>
      </c>
      <c r="I177" s="102">
        <v>4768.2542599999997</v>
      </c>
      <c r="J177" s="282"/>
      <c r="K177" s="282"/>
      <c r="L177" s="102">
        <f t="shared" si="67"/>
        <v>6757.27</v>
      </c>
      <c r="M177" s="102">
        <f t="shared" si="67"/>
        <v>4768.2542599999997</v>
      </c>
    </row>
    <row r="178" spans="1:13" x14ac:dyDescent="0.3">
      <c r="A178" s="99">
        <v>2120</v>
      </c>
      <c r="B178" s="99"/>
      <c r="C178" s="99"/>
      <c r="D178" s="180"/>
      <c r="E178" s="181"/>
      <c r="F178" s="99"/>
      <c r="G178" s="99"/>
      <c r="H178" s="102">
        <v>1520.068</v>
      </c>
      <c r="I178" s="102">
        <v>1145.5051000000001</v>
      </c>
      <c r="J178" s="282"/>
      <c r="K178" s="282"/>
      <c r="L178" s="102">
        <f t="shared" si="67"/>
        <v>1520.068</v>
      </c>
      <c r="M178" s="102">
        <f t="shared" si="67"/>
        <v>1145.5051000000001</v>
      </c>
    </row>
    <row r="179" spans="1:13" x14ac:dyDescent="0.3">
      <c r="A179" s="99">
        <v>2200</v>
      </c>
      <c r="B179" s="99"/>
      <c r="C179" s="99"/>
      <c r="D179" s="180"/>
      <c r="E179" s="181"/>
      <c r="F179" s="99"/>
      <c r="G179" s="99"/>
      <c r="H179" s="102">
        <f>H180+H181+H182+H183+H184+H189</f>
        <v>863.59399999999994</v>
      </c>
      <c r="I179" s="102">
        <f>I180+I181+I182+I183+I184+I189</f>
        <v>274.81805000000003</v>
      </c>
      <c r="J179" s="282">
        <f>J180</f>
        <v>0.3352</v>
      </c>
      <c r="K179" s="282">
        <f>K180</f>
        <v>0.3342</v>
      </c>
      <c r="L179" s="102">
        <f t="shared" si="67"/>
        <v>863.92919999999992</v>
      </c>
      <c r="M179" s="102">
        <f t="shared" si="67"/>
        <v>275.15225000000004</v>
      </c>
    </row>
    <row r="180" spans="1:13" x14ac:dyDescent="0.3">
      <c r="A180" s="99">
        <v>2210</v>
      </c>
      <c r="B180" s="99"/>
      <c r="C180" s="99"/>
      <c r="D180" s="180"/>
      <c r="E180" s="181"/>
      <c r="F180" s="99"/>
      <c r="G180" s="99"/>
      <c r="H180" s="102">
        <v>416.84</v>
      </c>
      <c r="I180" s="102">
        <v>185.55</v>
      </c>
      <c r="J180" s="282">
        <f>1/1000+0.3342</f>
        <v>0.3352</v>
      </c>
      <c r="K180" s="282">
        <v>0.3342</v>
      </c>
      <c r="L180" s="102">
        <f t="shared" si="67"/>
        <v>417.17519999999996</v>
      </c>
      <c r="M180" s="102">
        <f t="shared" si="67"/>
        <v>185.88420000000002</v>
      </c>
    </row>
    <row r="181" spans="1:13" hidden="1" x14ac:dyDescent="0.3">
      <c r="A181" s="98">
        <v>2220</v>
      </c>
      <c r="B181" s="98"/>
      <c r="C181" s="98"/>
      <c r="D181" s="180"/>
      <c r="E181" s="181"/>
      <c r="F181" s="99"/>
      <c r="G181" s="99"/>
      <c r="H181" s="102"/>
      <c r="I181" s="102"/>
      <c r="J181" s="282"/>
      <c r="K181" s="282"/>
      <c r="L181" s="102">
        <f t="shared" si="67"/>
        <v>0</v>
      </c>
      <c r="M181" s="102">
        <f t="shared" si="67"/>
        <v>0</v>
      </c>
    </row>
    <row r="182" spans="1:13" x14ac:dyDescent="0.3">
      <c r="A182" s="99">
        <v>2240</v>
      </c>
      <c r="B182" s="99"/>
      <c r="C182" s="99"/>
      <c r="D182" s="180"/>
      <c r="E182" s="181"/>
      <c r="F182" s="99"/>
      <c r="G182" s="99"/>
      <c r="H182" s="102">
        <v>176.27699999999999</v>
      </c>
      <c r="I182" s="102">
        <v>8.5245499999999996</v>
      </c>
      <c r="J182" s="282"/>
      <c r="K182" s="282"/>
      <c r="L182" s="102">
        <f t="shared" si="67"/>
        <v>176.27699999999999</v>
      </c>
      <c r="M182" s="102">
        <f t="shared" si="67"/>
        <v>8.5245499999999996</v>
      </c>
    </row>
    <row r="183" spans="1:13" x14ac:dyDescent="0.3">
      <c r="A183" s="99">
        <v>2250</v>
      </c>
      <c r="B183" s="99"/>
      <c r="C183" s="99"/>
      <c r="D183" s="180"/>
      <c r="E183" s="181"/>
      <c r="F183" s="99"/>
      <c r="G183" s="99"/>
      <c r="H183" s="102">
        <v>3.8</v>
      </c>
      <c r="I183" s="102"/>
      <c r="J183" s="282"/>
      <c r="K183" s="282"/>
      <c r="L183" s="102">
        <f t="shared" si="67"/>
        <v>3.8</v>
      </c>
      <c r="M183" s="102">
        <f t="shared" si="67"/>
        <v>0</v>
      </c>
    </row>
    <row r="184" spans="1:13" x14ac:dyDescent="0.3">
      <c r="A184" s="98">
        <v>2270</v>
      </c>
      <c r="B184" s="98"/>
      <c r="C184" s="98"/>
      <c r="D184" s="180"/>
      <c r="E184" s="181"/>
      <c r="F184" s="99"/>
      <c r="G184" s="99"/>
      <c r="H184" s="102">
        <f>H185+H186+H187+H188</f>
        <v>260.08199999999999</v>
      </c>
      <c r="I184" s="102">
        <f>I185+I186+I187+I188</f>
        <v>80.743499999999997</v>
      </c>
      <c r="J184" s="282"/>
      <c r="K184" s="282"/>
      <c r="L184" s="102">
        <f t="shared" si="67"/>
        <v>260.08199999999999</v>
      </c>
      <c r="M184" s="102">
        <f t="shared" si="67"/>
        <v>80.743499999999997</v>
      </c>
    </row>
    <row r="185" spans="1:13" x14ac:dyDescent="0.3">
      <c r="A185" s="99">
        <v>2271</v>
      </c>
      <c r="B185" s="99"/>
      <c r="C185" s="99"/>
      <c r="D185" s="180"/>
      <c r="E185" s="181"/>
      <c r="F185" s="99"/>
      <c r="G185" s="99"/>
      <c r="H185" s="102">
        <v>167.636</v>
      </c>
      <c r="I185" s="102">
        <v>59.231830000000002</v>
      </c>
      <c r="J185" s="282"/>
      <c r="K185" s="282"/>
      <c r="L185" s="102">
        <f t="shared" si="67"/>
        <v>167.636</v>
      </c>
      <c r="M185" s="102">
        <f t="shared" si="67"/>
        <v>59.231830000000002</v>
      </c>
    </row>
    <row r="186" spans="1:13" x14ac:dyDescent="0.3">
      <c r="A186" s="99">
        <v>2272</v>
      </c>
      <c r="B186" s="99"/>
      <c r="C186" s="99"/>
      <c r="D186" s="180"/>
      <c r="E186" s="181"/>
      <c r="F186" s="99"/>
      <c r="G186" s="99"/>
      <c r="H186" s="102">
        <v>3.7610000000000001</v>
      </c>
      <c r="I186" s="102">
        <v>0.31154999999999999</v>
      </c>
      <c r="J186" s="282"/>
      <c r="K186" s="282"/>
      <c r="L186" s="102">
        <f t="shared" si="67"/>
        <v>3.7610000000000001</v>
      </c>
      <c r="M186" s="102">
        <f t="shared" si="67"/>
        <v>0.31154999999999999</v>
      </c>
    </row>
    <row r="187" spans="1:13" x14ac:dyDescent="0.3">
      <c r="A187" s="98">
        <v>2273</v>
      </c>
      <c r="B187" s="100"/>
      <c r="C187" s="100"/>
      <c r="D187" s="180"/>
      <c r="E187" s="181"/>
      <c r="F187" s="99"/>
      <c r="G187" s="99"/>
      <c r="H187" s="102">
        <v>76.337999999999994</v>
      </c>
      <c r="I187" s="102">
        <v>21.200119999999998</v>
      </c>
      <c r="J187" s="282"/>
      <c r="K187" s="282"/>
      <c r="L187" s="102">
        <f t="shared" si="67"/>
        <v>76.337999999999994</v>
      </c>
      <c r="M187" s="102">
        <f t="shared" si="67"/>
        <v>21.200119999999998</v>
      </c>
    </row>
    <row r="188" spans="1:13" x14ac:dyDescent="0.3">
      <c r="A188" s="99">
        <v>2275</v>
      </c>
      <c r="B188" s="99"/>
      <c r="C188" s="99"/>
      <c r="D188" s="180"/>
      <c r="E188" s="181"/>
      <c r="F188" s="99"/>
      <c r="G188" s="99"/>
      <c r="H188" s="102">
        <v>12.347</v>
      </c>
      <c r="I188" s="102"/>
      <c r="J188" s="282"/>
      <c r="K188" s="282"/>
      <c r="L188" s="102">
        <f t="shared" si="67"/>
        <v>12.347</v>
      </c>
      <c r="M188" s="102">
        <f t="shared" si="67"/>
        <v>0</v>
      </c>
    </row>
    <row r="189" spans="1:13" x14ac:dyDescent="0.3">
      <c r="A189" s="99">
        <v>2280</v>
      </c>
      <c r="B189" s="99"/>
      <c r="C189" s="99"/>
      <c r="D189" s="180"/>
      <c r="E189" s="181"/>
      <c r="F189" s="99"/>
      <c r="G189" s="99"/>
      <c r="H189" s="102">
        <f>H190</f>
        <v>6.5949999999999998</v>
      </c>
      <c r="I189" s="102">
        <f>I190</f>
        <v>0</v>
      </c>
      <c r="J189" s="282"/>
      <c r="K189" s="282"/>
      <c r="L189" s="102">
        <f t="shared" si="67"/>
        <v>6.5949999999999998</v>
      </c>
      <c r="M189" s="102">
        <f t="shared" si="67"/>
        <v>0</v>
      </c>
    </row>
    <row r="190" spans="1:13" x14ac:dyDescent="0.3">
      <c r="A190" s="99">
        <v>2282</v>
      </c>
      <c r="B190" s="99"/>
      <c r="C190" s="99"/>
      <c r="D190" s="180"/>
      <c r="E190" s="181"/>
      <c r="F190" s="99"/>
      <c r="G190" s="99"/>
      <c r="H190" s="102">
        <v>6.5949999999999998</v>
      </c>
      <c r="I190" s="102"/>
      <c r="J190" s="282"/>
      <c r="K190" s="282"/>
      <c r="L190" s="102">
        <f t="shared" si="67"/>
        <v>6.5949999999999998</v>
      </c>
      <c r="M190" s="102">
        <f t="shared" si="67"/>
        <v>0</v>
      </c>
    </row>
    <row r="191" spans="1:13" x14ac:dyDescent="0.3">
      <c r="A191" s="99">
        <v>2800</v>
      </c>
      <c r="B191" s="99"/>
      <c r="C191" s="99"/>
      <c r="D191" s="180"/>
      <c r="E191" s="181"/>
      <c r="F191" s="99"/>
      <c r="G191" s="99"/>
      <c r="H191" s="102">
        <v>1.3620000000000001</v>
      </c>
      <c r="I191" s="102">
        <v>1.3620000000000001</v>
      </c>
      <c r="J191" s="282"/>
      <c r="K191" s="282"/>
      <c r="L191" s="102">
        <f t="shared" ref="L191" si="70">H191+J191</f>
        <v>1.3620000000000001</v>
      </c>
      <c r="M191" s="102">
        <f t="shared" ref="M191" si="71">I191+K191</f>
        <v>1.3620000000000001</v>
      </c>
    </row>
    <row r="192" spans="1:13" hidden="1" x14ac:dyDescent="0.3">
      <c r="A192" s="99">
        <v>3000</v>
      </c>
      <c r="B192" s="99"/>
      <c r="C192" s="99"/>
      <c r="D192" s="180"/>
      <c r="E192" s="181"/>
      <c r="F192" s="99"/>
      <c r="G192" s="99"/>
      <c r="H192" s="102"/>
      <c r="I192" s="102"/>
      <c r="J192" s="282">
        <f>J193</f>
        <v>0</v>
      </c>
      <c r="K192" s="282">
        <f>K193</f>
        <v>0</v>
      </c>
      <c r="L192" s="102">
        <f t="shared" ref="L192:M199" si="72">H192+J192</f>
        <v>0</v>
      </c>
      <c r="M192" s="102">
        <f t="shared" si="72"/>
        <v>0</v>
      </c>
    </row>
    <row r="193" spans="1:13" hidden="1" x14ac:dyDescent="0.3">
      <c r="A193" s="99">
        <v>3100</v>
      </c>
      <c r="B193" s="99"/>
      <c r="C193" s="99"/>
      <c r="D193" s="180"/>
      <c r="E193" s="181"/>
      <c r="F193" s="99"/>
      <c r="G193" s="99"/>
      <c r="H193" s="102"/>
      <c r="I193" s="102"/>
      <c r="J193" s="282">
        <f>J194+J195</f>
        <v>0</v>
      </c>
      <c r="K193" s="282">
        <f>K194+K195</f>
        <v>0</v>
      </c>
      <c r="L193" s="102">
        <f t="shared" si="72"/>
        <v>0</v>
      </c>
      <c r="M193" s="102">
        <f t="shared" si="72"/>
        <v>0</v>
      </c>
    </row>
    <row r="194" spans="1:13" hidden="1" x14ac:dyDescent="0.3">
      <c r="A194" s="99">
        <v>3110</v>
      </c>
      <c r="B194" s="99"/>
      <c r="C194" s="99"/>
      <c r="D194" s="180"/>
      <c r="E194" s="181"/>
      <c r="F194" s="99"/>
      <c r="G194" s="99"/>
      <c r="H194" s="102"/>
      <c r="I194" s="102"/>
      <c r="J194" s="282"/>
      <c r="K194" s="282"/>
      <c r="L194" s="102">
        <f t="shared" si="72"/>
        <v>0</v>
      </c>
      <c r="M194" s="102">
        <f t="shared" si="72"/>
        <v>0</v>
      </c>
    </row>
    <row r="195" spans="1:13" hidden="1" x14ac:dyDescent="0.3">
      <c r="A195" s="99">
        <v>3130</v>
      </c>
      <c r="B195" s="99"/>
      <c r="C195" s="99"/>
      <c r="D195" s="180"/>
      <c r="E195" s="181"/>
      <c r="F195" s="99"/>
      <c r="G195" s="99"/>
      <c r="H195" s="102"/>
      <c r="I195" s="102"/>
      <c r="J195" s="282">
        <f>J196</f>
        <v>0</v>
      </c>
      <c r="K195" s="282">
        <f>K196</f>
        <v>0</v>
      </c>
      <c r="L195" s="102">
        <f t="shared" si="72"/>
        <v>0</v>
      </c>
      <c r="M195" s="102">
        <f t="shared" si="72"/>
        <v>0</v>
      </c>
    </row>
    <row r="196" spans="1:13" hidden="1" x14ac:dyDescent="0.3">
      <c r="A196" s="99">
        <v>3132</v>
      </c>
      <c r="B196" s="99"/>
      <c r="C196" s="99"/>
      <c r="D196" s="180"/>
      <c r="E196" s="181"/>
      <c r="F196" s="99"/>
      <c r="G196" s="99"/>
      <c r="H196" s="102"/>
      <c r="I196" s="102"/>
      <c r="J196" s="282"/>
      <c r="K196" s="282"/>
      <c r="L196" s="102">
        <f t="shared" si="72"/>
        <v>0</v>
      </c>
      <c r="M196" s="102">
        <f t="shared" si="72"/>
        <v>0</v>
      </c>
    </row>
    <row r="197" spans="1:13" hidden="1" x14ac:dyDescent="0.3">
      <c r="A197" s="99">
        <v>3000</v>
      </c>
      <c r="B197" s="99"/>
      <c r="C197" s="99"/>
      <c r="D197" s="180"/>
      <c r="E197" s="181"/>
      <c r="F197" s="99"/>
      <c r="G197" s="99"/>
      <c r="H197" s="102"/>
      <c r="I197" s="102"/>
      <c r="J197" s="282">
        <f>J198</f>
        <v>0</v>
      </c>
      <c r="K197" s="282">
        <f>K198</f>
        <v>0</v>
      </c>
      <c r="L197" s="102">
        <f t="shared" si="72"/>
        <v>0</v>
      </c>
      <c r="M197" s="102">
        <f t="shared" si="72"/>
        <v>0</v>
      </c>
    </row>
    <row r="198" spans="1:13" hidden="1" x14ac:dyDescent="0.3">
      <c r="A198" s="99">
        <v>3100</v>
      </c>
      <c r="B198" s="99"/>
      <c r="C198" s="99"/>
      <c r="D198" s="180"/>
      <c r="E198" s="181"/>
      <c r="F198" s="99"/>
      <c r="G198" s="99"/>
      <c r="H198" s="102"/>
      <c r="I198" s="102"/>
      <c r="J198" s="282">
        <f>J199+J200</f>
        <v>0</v>
      </c>
      <c r="K198" s="282">
        <f>K199+K200</f>
        <v>0</v>
      </c>
      <c r="L198" s="102">
        <f t="shared" si="72"/>
        <v>0</v>
      </c>
      <c r="M198" s="102">
        <f t="shared" si="72"/>
        <v>0</v>
      </c>
    </row>
    <row r="199" spans="1:13" hidden="1" x14ac:dyDescent="0.3">
      <c r="A199" s="99">
        <v>3110</v>
      </c>
      <c r="B199" s="99"/>
      <c r="C199" s="99"/>
      <c r="D199" s="180"/>
      <c r="E199" s="181"/>
      <c r="F199" s="99"/>
      <c r="G199" s="99"/>
      <c r="H199" s="102"/>
      <c r="I199" s="102"/>
      <c r="J199" s="282"/>
      <c r="K199" s="282"/>
      <c r="L199" s="102">
        <f t="shared" si="72"/>
        <v>0</v>
      </c>
      <c r="M199" s="102">
        <f t="shared" si="72"/>
        <v>0</v>
      </c>
    </row>
    <row r="200" spans="1:13" x14ac:dyDescent="0.3">
      <c r="A200" s="183" t="s">
        <v>181</v>
      </c>
      <c r="B200" s="184"/>
      <c r="C200" s="185"/>
      <c r="D200" s="183" t="s">
        <v>53</v>
      </c>
      <c r="E200" s="185"/>
      <c r="F200" s="180" t="s">
        <v>83</v>
      </c>
      <c r="G200" s="186"/>
      <c r="H200" s="186"/>
      <c r="I200" s="186"/>
      <c r="J200" s="186"/>
      <c r="K200" s="186"/>
      <c r="L200" s="186"/>
      <c r="M200" s="181"/>
    </row>
    <row r="201" spans="1:13" x14ac:dyDescent="0.3">
      <c r="A201" s="180" t="s">
        <v>55</v>
      </c>
      <c r="B201" s="186"/>
      <c r="C201" s="181"/>
      <c r="D201" s="180"/>
      <c r="E201" s="181"/>
      <c r="F201" s="99"/>
      <c r="G201" s="99"/>
      <c r="H201" s="102">
        <f>H202</f>
        <v>718.37</v>
      </c>
      <c r="I201" s="102">
        <f>I202</f>
        <v>38.159999999999997</v>
      </c>
      <c r="J201" s="282">
        <f>J202+J210</f>
        <v>0</v>
      </c>
      <c r="K201" s="282">
        <f>K202+K210</f>
        <v>0</v>
      </c>
      <c r="L201" s="102">
        <f t="shared" ref="L201" si="73">H201+J201</f>
        <v>718.37</v>
      </c>
      <c r="M201" s="102">
        <f t="shared" ref="M201" si="74">I201+K201</f>
        <v>38.159999999999997</v>
      </c>
    </row>
    <row r="202" spans="1:13" x14ac:dyDescent="0.3">
      <c r="A202" s="99">
        <v>2000</v>
      </c>
      <c r="B202" s="99"/>
      <c r="C202" s="99"/>
      <c r="D202" s="180"/>
      <c r="E202" s="181"/>
      <c r="F202" s="99"/>
      <c r="G202" s="99"/>
      <c r="H202" s="102">
        <f>H203+H208</f>
        <v>718.37</v>
      </c>
      <c r="I202" s="102">
        <f>I203+I208</f>
        <v>38.159999999999997</v>
      </c>
      <c r="J202" s="282"/>
      <c r="K202" s="282"/>
      <c r="L202" s="102">
        <f t="shared" ref="L202:M207" si="75">H202+J202</f>
        <v>718.37</v>
      </c>
      <c r="M202" s="102">
        <f t="shared" si="75"/>
        <v>38.159999999999997</v>
      </c>
    </row>
    <row r="203" spans="1:13" x14ac:dyDescent="0.3">
      <c r="A203" s="99">
        <v>2200</v>
      </c>
      <c r="B203" s="99"/>
      <c r="C203" s="99"/>
      <c r="D203" s="180"/>
      <c r="E203" s="181"/>
      <c r="F203" s="99"/>
      <c r="G203" s="99"/>
      <c r="H203" s="102">
        <f>H204+H206+H207+H205</f>
        <v>256.84000000000003</v>
      </c>
      <c r="I203" s="102">
        <f>I204+I206+I207+I205</f>
        <v>0</v>
      </c>
      <c r="J203" s="282"/>
      <c r="K203" s="282"/>
      <c r="L203" s="102">
        <f t="shared" si="75"/>
        <v>256.84000000000003</v>
      </c>
      <c r="M203" s="102">
        <f t="shared" si="75"/>
        <v>0</v>
      </c>
    </row>
    <row r="204" spans="1:13" x14ac:dyDescent="0.3">
      <c r="A204" s="99">
        <v>2210</v>
      </c>
      <c r="B204" s="99"/>
      <c r="C204" s="99"/>
      <c r="D204" s="180"/>
      <c r="E204" s="181"/>
      <c r="F204" s="99"/>
      <c r="G204" s="99"/>
      <c r="H204" s="102">
        <v>0.9</v>
      </c>
      <c r="I204" s="102"/>
      <c r="J204" s="282"/>
      <c r="K204" s="282"/>
      <c r="L204" s="102">
        <f t="shared" si="75"/>
        <v>0.9</v>
      </c>
      <c r="M204" s="102">
        <f t="shared" si="75"/>
        <v>0</v>
      </c>
    </row>
    <row r="205" spans="1:13" x14ac:dyDescent="0.3">
      <c r="A205" s="99">
        <v>2230</v>
      </c>
      <c r="B205" s="99"/>
      <c r="C205" s="99"/>
      <c r="D205" s="180"/>
      <c r="E205" s="181"/>
      <c r="F205" s="99"/>
      <c r="G205" s="99"/>
      <c r="H205" s="102">
        <v>140.94</v>
      </c>
      <c r="I205" s="102"/>
      <c r="J205" s="282"/>
      <c r="K205" s="282"/>
      <c r="L205" s="102">
        <f t="shared" si="75"/>
        <v>140.94</v>
      </c>
      <c r="M205" s="102">
        <f t="shared" si="75"/>
        <v>0</v>
      </c>
    </row>
    <row r="206" spans="1:13" x14ac:dyDescent="0.3">
      <c r="A206" s="99">
        <v>2240</v>
      </c>
      <c r="B206" s="99"/>
      <c r="C206" s="99"/>
      <c r="D206" s="180"/>
      <c r="E206" s="181"/>
      <c r="F206" s="99"/>
      <c r="G206" s="99"/>
      <c r="H206" s="102">
        <v>115</v>
      </c>
      <c r="I206" s="102"/>
      <c r="J206" s="282"/>
      <c r="K206" s="282"/>
      <c r="L206" s="102">
        <f t="shared" si="75"/>
        <v>115</v>
      </c>
      <c r="M206" s="102">
        <f t="shared" si="75"/>
        <v>0</v>
      </c>
    </row>
    <row r="207" spans="1:13" hidden="1" x14ac:dyDescent="0.3">
      <c r="A207" s="99">
        <v>2250</v>
      </c>
      <c r="B207" s="99"/>
      <c r="C207" s="99"/>
      <c r="D207" s="180"/>
      <c r="E207" s="181"/>
      <c r="F207" s="99"/>
      <c r="G207" s="99"/>
      <c r="H207" s="102"/>
      <c r="I207" s="102"/>
      <c r="J207" s="282"/>
      <c r="K207" s="282"/>
      <c r="L207" s="102">
        <f t="shared" si="75"/>
        <v>0</v>
      </c>
      <c r="M207" s="102">
        <f t="shared" si="75"/>
        <v>0</v>
      </c>
    </row>
    <row r="208" spans="1:13" x14ac:dyDescent="0.3">
      <c r="A208" s="99">
        <v>2700</v>
      </c>
      <c r="B208" s="99"/>
      <c r="C208" s="99"/>
      <c r="D208" s="180"/>
      <c r="E208" s="181"/>
      <c r="F208" s="99"/>
      <c r="G208" s="99"/>
      <c r="H208" s="102">
        <f>H209</f>
        <v>461.53</v>
      </c>
      <c r="I208" s="102">
        <f>I209</f>
        <v>38.159999999999997</v>
      </c>
      <c r="J208" s="282"/>
      <c r="K208" s="282"/>
      <c r="L208" s="102">
        <f t="shared" ref="L208:L212" si="76">H208+J208</f>
        <v>461.53</v>
      </c>
      <c r="M208" s="102">
        <f t="shared" ref="M208:M212" si="77">I208+K208</f>
        <v>38.159999999999997</v>
      </c>
    </row>
    <row r="209" spans="1:13" x14ac:dyDescent="0.3">
      <c r="A209" s="99">
        <v>2730</v>
      </c>
      <c r="B209" s="99"/>
      <c r="C209" s="99"/>
      <c r="D209" s="180"/>
      <c r="E209" s="181"/>
      <c r="F209" s="99"/>
      <c r="G209" s="99"/>
      <c r="H209" s="102">
        <v>461.53</v>
      </c>
      <c r="I209" s="102">
        <v>38.159999999999997</v>
      </c>
      <c r="J209" s="282"/>
      <c r="K209" s="282"/>
      <c r="L209" s="102">
        <f t="shared" si="76"/>
        <v>461.53</v>
      </c>
      <c r="M209" s="102">
        <f t="shared" si="77"/>
        <v>38.159999999999997</v>
      </c>
    </row>
    <row r="210" spans="1:13" hidden="1" x14ac:dyDescent="0.3">
      <c r="A210" s="99">
        <v>3000</v>
      </c>
      <c r="B210" s="99"/>
      <c r="C210" s="99"/>
      <c r="D210" s="180"/>
      <c r="E210" s="181"/>
      <c r="F210" s="99"/>
      <c r="G210" s="99"/>
      <c r="H210" s="102"/>
      <c r="I210" s="102"/>
      <c r="J210" s="282">
        <f>J211</f>
        <v>0</v>
      </c>
      <c r="K210" s="282">
        <f>K211</f>
        <v>0</v>
      </c>
      <c r="L210" s="102">
        <f t="shared" si="76"/>
        <v>0</v>
      </c>
      <c r="M210" s="102">
        <f t="shared" si="77"/>
        <v>0</v>
      </c>
    </row>
    <row r="211" spans="1:13" hidden="1" x14ac:dyDescent="0.3">
      <c r="A211" s="99">
        <v>3100</v>
      </c>
      <c r="B211" s="99"/>
      <c r="C211" s="99"/>
      <c r="D211" s="180"/>
      <c r="E211" s="181"/>
      <c r="F211" s="99"/>
      <c r="G211" s="99"/>
      <c r="H211" s="102"/>
      <c r="I211" s="102"/>
      <c r="J211" s="282">
        <f>J212+J213</f>
        <v>0</v>
      </c>
      <c r="K211" s="282">
        <f>K212+K213</f>
        <v>0</v>
      </c>
      <c r="L211" s="102">
        <f t="shared" si="76"/>
        <v>0</v>
      </c>
      <c r="M211" s="102">
        <f t="shared" si="77"/>
        <v>0</v>
      </c>
    </row>
    <row r="212" spans="1:13" hidden="1" x14ac:dyDescent="0.3">
      <c r="A212" s="99">
        <v>3110</v>
      </c>
      <c r="B212" s="99"/>
      <c r="C212" s="99"/>
      <c r="D212" s="180"/>
      <c r="E212" s="181"/>
      <c r="F212" s="99"/>
      <c r="G212" s="99"/>
      <c r="H212" s="102"/>
      <c r="I212" s="102"/>
      <c r="J212" s="282"/>
      <c r="K212" s="282"/>
      <c r="L212" s="102">
        <f t="shared" si="76"/>
        <v>0</v>
      </c>
      <c r="M212" s="102">
        <f t="shared" si="77"/>
        <v>0</v>
      </c>
    </row>
    <row r="213" spans="1:13" x14ac:dyDescent="0.3">
      <c r="A213" s="183" t="s">
        <v>185</v>
      </c>
      <c r="B213" s="184"/>
      <c r="C213" s="185"/>
      <c r="D213" s="183" t="s">
        <v>53</v>
      </c>
      <c r="E213" s="185"/>
      <c r="F213" s="180" t="s">
        <v>186</v>
      </c>
      <c r="G213" s="186"/>
      <c r="H213" s="186"/>
      <c r="I213" s="186"/>
      <c r="J213" s="186"/>
      <c r="K213" s="186"/>
      <c r="L213" s="186"/>
      <c r="M213" s="181"/>
    </row>
    <row r="214" spans="1:13" x14ac:dyDescent="0.3">
      <c r="A214" s="180" t="s">
        <v>55</v>
      </c>
      <c r="B214" s="186"/>
      <c r="C214" s="181"/>
      <c r="D214" s="180"/>
      <c r="E214" s="181"/>
      <c r="F214" s="99"/>
      <c r="G214" s="99"/>
      <c r="H214" s="102">
        <f>H215</f>
        <v>327.76799999999997</v>
      </c>
      <c r="I214" s="102">
        <f>I215</f>
        <v>101.03675000000001</v>
      </c>
      <c r="J214" s="282">
        <f>J215+J231</f>
        <v>0.03</v>
      </c>
      <c r="K214" s="282">
        <f>K215+K231</f>
        <v>0.03</v>
      </c>
      <c r="L214" s="102">
        <f t="shared" ref="L214:L233" si="78">H214+J214</f>
        <v>327.79799999999994</v>
      </c>
      <c r="M214" s="102">
        <f t="shared" ref="M214:M233" si="79">I214+K214</f>
        <v>101.06675000000001</v>
      </c>
    </row>
    <row r="215" spans="1:13" x14ac:dyDescent="0.3">
      <c r="A215" s="98">
        <v>2000</v>
      </c>
      <c r="B215" s="98"/>
      <c r="C215" s="98"/>
      <c r="D215" s="180"/>
      <c r="E215" s="181"/>
      <c r="F215" s="99"/>
      <c r="G215" s="99"/>
      <c r="H215" s="102">
        <f>H216+H220+H230</f>
        <v>327.76799999999997</v>
      </c>
      <c r="I215" s="102">
        <f>I216+I220+I230</f>
        <v>101.03675000000001</v>
      </c>
      <c r="J215" s="282">
        <f t="shared" ref="J215:K215" si="80">J216+J220</f>
        <v>0.03</v>
      </c>
      <c r="K215" s="282">
        <f t="shared" si="80"/>
        <v>0.03</v>
      </c>
      <c r="L215" s="102">
        <f t="shared" si="78"/>
        <v>327.79799999999994</v>
      </c>
      <c r="M215" s="102">
        <f t="shared" si="79"/>
        <v>101.06675000000001</v>
      </c>
    </row>
    <row r="216" spans="1:13" x14ac:dyDescent="0.3">
      <c r="A216" s="98">
        <v>2100</v>
      </c>
      <c r="B216" s="100"/>
      <c r="C216" s="100"/>
      <c r="D216" s="180"/>
      <c r="E216" s="181"/>
      <c r="F216" s="99"/>
      <c r="G216" s="99"/>
      <c r="H216" s="102">
        <f>H217+H219</f>
        <v>101.979</v>
      </c>
      <c r="I216" s="102">
        <f>I217+I219</f>
        <v>32.048250000000003</v>
      </c>
      <c r="J216" s="282">
        <f t="shared" ref="J216:K216" si="81">J217+J219</f>
        <v>0</v>
      </c>
      <c r="K216" s="282">
        <f t="shared" si="81"/>
        <v>0</v>
      </c>
      <c r="L216" s="102">
        <f t="shared" si="78"/>
        <v>101.979</v>
      </c>
      <c r="M216" s="102">
        <f t="shared" si="79"/>
        <v>32.048250000000003</v>
      </c>
    </row>
    <row r="217" spans="1:13" x14ac:dyDescent="0.3">
      <c r="A217" s="98">
        <v>2110</v>
      </c>
      <c r="B217" s="98"/>
      <c r="C217" s="98"/>
      <c r="D217" s="180"/>
      <c r="E217" s="181"/>
      <c r="F217" s="99"/>
      <c r="G217" s="99"/>
      <c r="H217" s="102">
        <f>H218</f>
        <v>83.588999999999999</v>
      </c>
      <c r="I217" s="102">
        <f t="shared" ref="I217:K217" si="82">I218</f>
        <v>25.350570000000001</v>
      </c>
      <c r="J217" s="282">
        <f t="shared" si="82"/>
        <v>0</v>
      </c>
      <c r="K217" s="282">
        <f t="shared" si="82"/>
        <v>0</v>
      </c>
      <c r="L217" s="102">
        <f t="shared" si="78"/>
        <v>83.588999999999999</v>
      </c>
      <c r="M217" s="102">
        <f t="shared" si="79"/>
        <v>25.350570000000001</v>
      </c>
    </row>
    <row r="218" spans="1:13" x14ac:dyDescent="0.3">
      <c r="A218" s="98">
        <v>2111</v>
      </c>
      <c r="B218" s="98"/>
      <c r="C218" s="98"/>
      <c r="D218" s="180"/>
      <c r="E218" s="181"/>
      <c r="F218" s="99"/>
      <c r="G218" s="99"/>
      <c r="H218" s="102">
        <v>83.588999999999999</v>
      </c>
      <c r="I218" s="102">
        <v>25.350570000000001</v>
      </c>
      <c r="J218" s="282"/>
      <c r="K218" s="282"/>
      <c r="L218" s="102">
        <f t="shared" si="78"/>
        <v>83.588999999999999</v>
      </c>
      <c r="M218" s="102">
        <f t="shared" si="79"/>
        <v>25.350570000000001</v>
      </c>
    </row>
    <row r="219" spans="1:13" x14ac:dyDescent="0.3">
      <c r="A219" s="99">
        <v>2120</v>
      </c>
      <c r="B219" s="99"/>
      <c r="C219" s="99"/>
      <c r="D219" s="180"/>
      <c r="E219" s="181"/>
      <c r="F219" s="99"/>
      <c r="G219" s="99"/>
      <c r="H219" s="102">
        <v>18.39</v>
      </c>
      <c r="I219" s="102">
        <v>6.6976800000000001</v>
      </c>
      <c r="J219" s="282"/>
      <c r="K219" s="282"/>
      <c r="L219" s="102">
        <f t="shared" si="78"/>
        <v>18.39</v>
      </c>
      <c r="M219" s="102">
        <f t="shared" si="79"/>
        <v>6.6976800000000001</v>
      </c>
    </row>
    <row r="220" spans="1:13" x14ac:dyDescent="0.3">
      <c r="A220" s="99">
        <v>2200</v>
      </c>
      <c r="B220" s="99"/>
      <c r="C220" s="99"/>
      <c r="D220" s="180"/>
      <c r="E220" s="181"/>
      <c r="F220" s="99"/>
      <c r="G220" s="99"/>
      <c r="H220" s="102">
        <f>H221+H222+H223+H224+H228</f>
        <v>225.78899999999999</v>
      </c>
      <c r="I220" s="102">
        <f>I221+I222+I223+I224+I228</f>
        <v>68.988500000000002</v>
      </c>
      <c r="J220" s="282">
        <f t="shared" ref="J220:K220" si="83">J221+J222+J223+J224+J229</f>
        <v>0.03</v>
      </c>
      <c r="K220" s="282">
        <f t="shared" si="83"/>
        <v>0.03</v>
      </c>
      <c r="L220" s="102">
        <f t="shared" si="78"/>
        <v>225.81899999999999</v>
      </c>
      <c r="M220" s="102">
        <f t="shared" si="79"/>
        <v>69.018500000000003</v>
      </c>
    </row>
    <row r="221" spans="1:13" x14ac:dyDescent="0.3">
      <c r="A221" s="99">
        <v>2210</v>
      </c>
      <c r="B221" s="99"/>
      <c r="C221" s="99"/>
      <c r="D221" s="180"/>
      <c r="E221" s="181"/>
      <c r="F221" s="99"/>
      <c r="G221" s="99"/>
      <c r="H221" s="102">
        <v>10.510999999999999</v>
      </c>
      <c r="I221" s="102"/>
      <c r="J221" s="282">
        <f>0.03</f>
        <v>0.03</v>
      </c>
      <c r="K221" s="282">
        <f>0.03</f>
        <v>0.03</v>
      </c>
      <c r="L221" s="102">
        <f t="shared" si="78"/>
        <v>10.540999999999999</v>
      </c>
      <c r="M221" s="102">
        <f t="shared" si="79"/>
        <v>0.03</v>
      </c>
    </row>
    <row r="222" spans="1:13" x14ac:dyDescent="0.3">
      <c r="A222" s="99">
        <v>2240</v>
      </c>
      <c r="B222" s="99"/>
      <c r="C222" s="99"/>
      <c r="D222" s="180"/>
      <c r="E222" s="181"/>
      <c r="F222" s="99"/>
      <c r="G222" s="99"/>
      <c r="H222" s="102">
        <v>27.047000000000001</v>
      </c>
      <c r="I222" s="102">
        <v>5.6792400000000001</v>
      </c>
      <c r="J222" s="282"/>
      <c r="K222" s="282"/>
      <c r="L222" s="102">
        <f t="shared" si="78"/>
        <v>27.047000000000001</v>
      </c>
      <c r="M222" s="102">
        <f t="shared" si="79"/>
        <v>5.6792400000000001</v>
      </c>
    </row>
    <row r="223" spans="1:13" x14ac:dyDescent="0.3">
      <c r="A223" s="99">
        <v>2250</v>
      </c>
      <c r="B223" s="99"/>
      <c r="C223" s="99"/>
      <c r="D223" s="180"/>
      <c r="E223" s="181"/>
      <c r="F223" s="99"/>
      <c r="G223" s="99"/>
      <c r="H223" s="102">
        <v>1.8</v>
      </c>
      <c r="I223" s="102"/>
      <c r="J223" s="282"/>
      <c r="K223" s="282"/>
      <c r="L223" s="102">
        <f t="shared" si="78"/>
        <v>1.8</v>
      </c>
      <c r="M223" s="102">
        <f t="shared" si="79"/>
        <v>0</v>
      </c>
    </row>
    <row r="224" spans="1:13" x14ac:dyDescent="0.3">
      <c r="A224" s="98">
        <v>2270</v>
      </c>
      <c r="B224" s="98"/>
      <c r="C224" s="98"/>
      <c r="D224" s="180"/>
      <c r="E224" s="181"/>
      <c r="F224" s="99"/>
      <c r="G224" s="99"/>
      <c r="H224" s="102">
        <f>H225+H226+H227</f>
        <v>185.69799999999998</v>
      </c>
      <c r="I224" s="102">
        <f>I225+I226+I227</f>
        <v>63.309260000000002</v>
      </c>
      <c r="J224" s="282"/>
      <c r="K224" s="282"/>
      <c r="L224" s="102">
        <f t="shared" si="78"/>
        <v>185.69799999999998</v>
      </c>
      <c r="M224" s="102">
        <f t="shared" si="79"/>
        <v>63.309260000000002</v>
      </c>
    </row>
    <row r="225" spans="1:13" hidden="1" x14ac:dyDescent="0.3">
      <c r="A225" s="99">
        <v>2271</v>
      </c>
      <c r="B225" s="99"/>
      <c r="C225" s="99"/>
      <c r="D225" s="180"/>
      <c r="E225" s="181"/>
      <c r="F225" s="99"/>
      <c r="G225" s="99"/>
      <c r="H225" s="102"/>
      <c r="I225" s="102"/>
      <c r="J225" s="282"/>
      <c r="K225" s="282"/>
      <c r="L225" s="102">
        <f t="shared" si="78"/>
        <v>0</v>
      </c>
      <c r="M225" s="102">
        <f t="shared" si="79"/>
        <v>0</v>
      </c>
    </row>
    <row r="226" spans="1:13" x14ac:dyDescent="0.3">
      <c r="A226" s="99">
        <v>2272</v>
      </c>
      <c r="B226" s="99"/>
      <c r="C226" s="99"/>
      <c r="D226" s="180"/>
      <c r="E226" s="181"/>
      <c r="F226" s="99"/>
      <c r="G226" s="99"/>
      <c r="H226" s="102">
        <v>0.61099999999999999</v>
      </c>
      <c r="I226" s="102">
        <v>0.12192</v>
      </c>
      <c r="J226" s="282"/>
      <c r="K226" s="282"/>
      <c r="L226" s="102">
        <f t="shared" si="78"/>
        <v>0.61099999999999999</v>
      </c>
      <c r="M226" s="102">
        <f t="shared" si="79"/>
        <v>0.12192</v>
      </c>
    </row>
    <row r="227" spans="1:13" x14ac:dyDescent="0.3">
      <c r="A227" s="98">
        <v>2273</v>
      </c>
      <c r="B227" s="100"/>
      <c r="C227" s="100"/>
      <c r="D227" s="180"/>
      <c r="E227" s="181"/>
      <c r="F227" s="99"/>
      <c r="G227" s="99"/>
      <c r="H227" s="102">
        <v>185.08699999999999</v>
      </c>
      <c r="I227" s="102">
        <v>63.187339999999999</v>
      </c>
      <c r="J227" s="282"/>
      <c r="K227" s="282"/>
      <c r="L227" s="102">
        <f t="shared" si="78"/>
        <v>185.08699999999999</v>
      </c>
      <c r="M227" s="102">
        <f t="shared" si="79"/>
        <v>63.187339999999999</v>
      </c>
    </row>
    <row r="228" spans="1:13" x14ac:dyDescent="0.3">
      <c r="A228" s="98">
        <v>2280</v>
      </c>
      <c r="B228" s="100"/>
      <c r="C228" s="100"/>
      <c r="D228" s="163"/>
      <c r="E228" s="164"/>
      <c r="F228" s="99"/>
      <c r="G228" s="99"/>
      <c r="H228" s="102">
        <f>H229</f>
        <v>0.73299999999999998</v>
      </c>
      <c r="I228" s="102">
        <f>I229</f>
        <v>0</v>
      </c>
      <c r="J228" s="282"/>
      <c r="K228" s="282"/>
      <c r="L228" s="102"/>
      <c r="M228" s="102"/>
    </row>
    <row r="229" spans="1:13" x14ac:dyDescent="0.3">
      <c r="A229" s="99">
        <v>2282</v>
      </c>
      <c r="B229" s="99"/>
      <c r="C229" s="99"/>
      <c r="D229" s="180"/>
      <c r="E229" s="181"/>
      <c r="F229" s="99"/>
      <c r="G229" s="99"/>
      <c r="H229" s="102">
        <v>0.73299999999999998</v>
      </c>
      <c r="I229" s="102"/>
      <c r="J229" s="282"/>
      <c r="K229" s="282"/>
      <c r="L229" s="102">
        <f t="shared" si="78"/>
        <v>0.73299999999999998</v>
      </c>
      <c r="M229" s="102">
        <f t="shared" si="79"/>
        <v>0</v>
      </c>
    </row>
    <row r="230" spans="1:13" ht="15.6" hidden="1" customHeight="1" x14ac:dyDescent="0.3">
      <c r="A230" s="99">
        <v>2800</v>
      </c>
      <c r="B230" s="99"/>
      <c r="C230" s="99"/>
      <c r="D230" s="180"/>
      <c r="E230" s="181"/>
      <c r="F230" s="99"/>
      <c r="G230" s="99"/>
      <c r="H230" s="102"/>
      <c r="I230" s="102"/>
      <c r="J230" s="282"/>
      <c r="K230" s="282"/>
      <c r="L230" s="102"/>
      <c r="M230" s="102"/>
    </row>
    <row r="231" spans="1:13" ht="15.6" hidden="1" customHeight="1" x14ac:dyDescent="0.3">
      <c r="A231" s="99">
        <v>3100</v>
      </c>
      <c r="B231" s="99"/>
      <c r="C231" s="99"/>
      <c r="D231" s="163"/>
      <c r="E231" s="164"/>
      <c r="F231" s="99"/>
      <c r="G231" s="99"/>
      <c r="H231" s="102"/>
      <c r="I231" s="102"/>
      <c r="J231" s="282">
        <f>J232</f>
        <v>0</v>
      </c>
      <c r="K231" s="282">
        <f>K232</f>
        <v>0</v>
      </c>
      <c r="L231" s="102">
        <f>H230+J231</f>
        <v>0</v>
      </c>
      <c r="M231" s="102">
        <f>I230+K231</f>
        <v>0</v>
      </c>
    </row>
    <row r="232" spans="1:13" ht="15.6" hidden="1" customHeight="1" x14ac:dyDescent="0.3">
      <c r="A232" s="99">
        <v>3000</v>
      </c>
      <c r="B232" s="99"/>
      <c r="C232" s="99"/>
      <c r="D232" s="180"/>
      <c r="E232" s="181"/>
      <c r="F232" s="99"/>
      <c r="G232" s="99"/>
      <c r="H232" s="102"/>
      <c r="I232" s="102"/>
      <c r="J232" s="282">
        <f>J233</f>
        <v>0</v>
      </c>
      <c r="K232" s="282">
        <f>K233</f>
        <v>0</v>
      </c>
      <c r="L232" s="102">
        <f t="shared" si="78"/>
        <v>0</v>
      </c>
      <c r="M232" s="102">
        <f t="shared" si="79"/>
        <v>0</v>
      </c>
    </row>
    <row r="233" spans="1:13" ht="15.6" hidden="1" customHeight="1" x14ac:dyDescent="0.3">
      <c r="A233" s="99">
        <v>3110</v>
      </c>
      <c r="B233" s="99"/>
      <c r="C233" s="99"/>
      <c r="D233" s="180"/>
      <c r="E233" s="181"/>
      <c r="F233" s="99"/>
      <c r="G233" s="99"/>
      <c r="H233" s="102"/>
      <c r="I233" s="102"/>
      <c r="J233" s="282"/>
      <c r="K233" s="282"/>
      <c r="L233" s="102">
        <f t="shared" si="78"/>
        <v>0</v>
      </c>
      <c r="M233" s="102">
        <f t="shared" si="79"/>
        <v>0</v>
      </c>
    </row>
    <row r="234" spans="1:13" ht="19.5" customHeight="1" x14ac:dyDescent="0.3">
      <c r="A234" s="183" t="s">
        <v>84</v>
      </c>
      <c r="B234" s="184"/>
      <c r="C234" s="185"/>
      <c r="D234" s="180">
        <v>1070</v>
      </c>
      <c r="E234" s="181"/>
      <c r="F234" s="193" t="s">
        <v>85</v>
      </c>
      <c r="G234" s="194"/>
      <c r="H234" s="194"/>
      <c r="I234" s="194"/>
      <c r="J234" s="194"/>
      <c r="K234" s="194"/>
      <c r="L234" s="194"/>
      <c r="M234" s="208"/>
    </row>
    <row r="235" spans="1:13" x14ac:dyDescent="0.3">
      <c r="A235" s="180" t="s">
        <v>55</v>
      </c>
      <c r="B235" s="186"/>
      <c r="C235" s="181"/>
      <c r="D235" s="183"/>
      <c r="E235" s="185"/>
      <c r="F235" s="99"/>
      <c r="G235" s="99"/>
      <c r="H235" s="102">
        <f t="shared" ref="H235:I237" si="84">H236</f>
        <v>11.089</v>
      </c>
      <c r="I235" s="102">
        <f t="shared" si="84"/>
        <v>11.088050000000001</v>
      </c>
      <c r="J235" s="282"/>
      <c r="K235" s="282"/>
      <c r="L235" s="102">
        <f t="shared" ref="L235" si="85">H235+J235</f>
        <v>11.089</v>
      </c>
      <c r="M235" s="102">
        <f t="shared" ref="M235" si="86">I235+K235</f>
        <v>11.088050000000001</v>
      </c>
    </row>
    <row r="236" spans="1:13" x14ac:dyDescent="0.3">
      <c r="A236" s="98">
        <v>2000</v>
      </c>
      <c r="B236" s="100"/>
      <c r="C236" s="100"/>
      <c r="D236" s="183"/>
      <c r="E236" s="185"/>
      <c r="F236" s="99"/>
      <c r="G236" s="99"/>
      <c r="H236" s="102">
        <f t="shared" si="84"/>
        <v>11.089</v>
      </c>
      <c r="I236" s="102">
        <f t="shared" si="84"/>
        <v>11.088050000000001</v>
      </c>
      <c r="J236" s="282"/>
      <c r="K236" s="282"/>
      <c r="L236" s="102">
        <f t="shared" ref="L236:M238" si="87">H236+J236</f>
        <v>11.089</v>
      </c>
      <c r="M236" s="102">
        <f t="shared" si="87"/>
        <v>11.088050000000001</v>
      </c>
    </row>
    <row r="237" spans="1:13" x14ac:dyDescent="0.3">
      <c r="A237" s="98">
        <v>2700</v>
      </c>
      <c r="B237" s="98"/>
      <c r="C237" s="98"/>
      <c r="D237" s="183"/>
      <c r="E237" s="185"/>
      <c r="F237" s="99"/>
      <c r="G237" s="99"/>
      <c r="H237" s="102">
        <f t="shared" si="84"/>
        <v>11.089</v>
      </c>
      <c r="I237" s="102">
        <f t="shared" si="84"/>
        <v>11.088050000000001</v>
      </c>
      <c r="J237" s="282"/>
      <c r="K237" s="282"/>
      <c r="L237" s="102">
        <f t="shared" si="87"/>
        <v>11.089</v>
      </c>
      <c r="M237" s="102">
        <f t="shared" si="87"/>
        <v>11.088050000000001</v>
      </c>
    </row>
    <row r="238" spans="1:13" x14ac:dyDescent="0.3">
      <c r="A238" s="99">
        <v>2730</v>
      </c>
      <c r="B238" s="99"/>
      <c r="C238" s="99"/>
      <c r="D238" s="183"/>
      <c r="E238" s="185"/>
      <c r="F238" s="99"/>
      <c r="G238" s="99"/>
      <c r="H238" s="102">
        <v>11.089</v>
      </c>
      <c r="I238" s="102">
        <v>11.088050000000001</v>
      </c>
      <c r="J238" s="282"/>
      <c r="K238" s="282"/>
      <c r="L238" s="102">
        <f t="shared" si="87"/>
        <v>11.089</v>
      </c>
      <c r="M238" s="102">
        <f t="shared" si="87"/>
        <v>11.088050000000001</v>
      </c>
    </row>
    <row r="239" spans="1:13" x14ac:dyDescent="0.3">
      <c r="A239" s="183" t="s">
        <v>86</v>
      </c>
      <c r="B239" s="184"/>
      <c r="C239" s="185"/>
      <c r="D239" s="183" t="s">
        <v>87</v>
      </c>
      <c r="E239" s="185"/>
      <c r="F239" s="180" t="s">
        <v>88</v>
      </c>
      <c r="G239" s="186"/>
      <c r="H239" s="186"/>
      <c r="I239" s="186"/>
      <c r="J239" s="186"/>
      <c r="K239" s="186"/>
      <c r="L239" s="186"/>
      <c r="M239" s="181"/>
    </row>
    <row r="240" spans="1:13" x14ac:dyDescent="0.3">
      <c r="A240" s="180" t="s">
        <v>55</v>
      </c>
      <c r="B240" s="186"/>
      <c r="C240" s="181"/>
      <c r="D240" s="180"/>
      <c r="E240" s="181"/>
      <c r="F240" s="99"/>
      <c r="G240" s="99"/>
      <c r="H240" s="102">
        <f>H241</f>
        <v>582.83699999999999</v>
      </c>
      <c r="I240" s="102">
        <f>I241</f>
        <v>171.49978000000002</v>
      </c>
      <c r="J240" s="282">
        <f>J241+J254+J256</f>
        <v>48</v>
      </c>
      <c r="K240" s="282">
        <f>K241+K254+K256</f>
        <v>0</v>
      </c>
      <c r="L240" s="102">
        <f t="shared" ref="L240" si="88">H240+J240</f>
        <v>630.83699999999999</v>
      </c>
      <c r="M240" s="102">
        <f t="shared" ref="M240" si="89">I240+K240</f>
        <v>171.49978000000002</v>
      </c>
    </row>
    <row r="241" spans="1:13" x14ac:dyDescent="0.3">
      <c r="A241" s="99">
        <v>2000</v>
      </c>
      <c r="B241" s="99"/>
      <c r="C241" s="99"/>
      <c r="D241" s="180"/>
      <c r="E241" s="181"/>
      <c r="F241" s="99"/>
      <c r="G241" s="99"/>
      <c r="H241" s="102">
        <f>H246+H242</f>
        <v>582.83699999999999</v>
      </c>
      <c r="I241" s="102">
        <f>I246+I242</f>
        <v>171.49978000000002</v>
      </c>
      <c r="J241" s="102">
        <f t="shared" ref="J241:K241" si="90">J246+J242</f>
        <v>0</v>
      </c>
      <c r="K241" s="102">
        <f t="shared" si="90"/>
        <v>0</v>
      </c>
      <c r="L241" s="102">
        <f t="shared" ref="L241:M255" si="91">H241+J241</f>
        <v>582.83699999999999</v>
      </c>
      <c r="M241" s="102">
        <f t="shared" si="91"/>
        <v>171.49978000000002</v>
      </c>
    </row>
    <row r="242" spans="1:13" x14ac:dyDescent="0.3">
      <c r="A242" s="98">
        <v>2100</v>
      </c>
      <c r="B242" s="99"/>
      <c r="C242" s="99"/>
      <c r="D242" s="163"/>
      <c r="E242" s="164"/>
      <c r="F242" s="99"/>
      <c r="G242" s="99"/>
      <c r="H242" s="102">
        <f>H243+H245</f>
        <v>383.11500000000001</v>
      </c>
      <c r="I242" s="102">
        <f>I243+I245</f>
        <v>149.07095000000001</v>
      </c>
      <c r="J242" s="102">
        <f t="shared" ref="J242:K242" si="92">J243+J245</f>
        <v>0</v>
      </c>
      <c r="K242" s="102">
        <f t="shared" si="92"/>
        <v>0</v>
      </c>
      <c r="L242" s="102"/>
      <c r="M242" s="102"/>
    </row>
    <row r="243" spans="1:13" x14ac:dyDescent="0.3">
      <c r="A243" s="98">
        <v>2110</v>
      </c>
      <c r="B243" s="99"/>
      <c r="C243" s="99"/>
      <c r="D243" s="163"/>
      <c r="E243" s="164"/>
      <c r="F243" s="99"/>
      <c r="G243" s="99"/>
      <c r="H243" s="102">
        <f>H244</f>
        <v>314.029</v>
      </c>
      <c r="I243" s="102">
        <f t="shared" ref="I243:K243" si="93">I244</f>
        <v>119.26031</v>
      </c>
      <c r="J243" s="102">
        <f t="shared" si="93"/>
        <v>0</v>
      </c>
      <c r="K243" s="102">
        <f t="shared" si="93"/>
        <v>0</v>
      </c>
      <c r="L243" s="102"/>
      <c r="M243" s="102"/>
    </row>
    <row r="244" spans="1:13" x14ac:dyDescent="0.3">
      <c r="A244" s="98">
        <v>2111</v>
      </c>
      <c r="B244" s="99"/>
      <c r="C244" s="99"/>
      <c r="D244" s="163"/>
      <c r="E244" s="164"/>
      <c r="F244" s="99"/>
      <c r="G244" s="99"/>
      <c r="H244" s="102">
        <v>314.029</v>
      </c>
      <c r="I244" s="102">
        <v>119.26031</v>
      </c>
      <c r="J244" s="282"/>
      <c r="K244" s="282"/>
      <c r="L244" s="102"/>
      <c r="M244" s="102"/>
    </row>
    <row r="245" spans="1:13" x14ac:dyDescent="0.3">
      <c r="A245" s="99">
        <v>2120</v>
      </c>
      <c r="B245" s="99"/>
      <c r="C245" s="99"/>
      <c r="D245" s="163"/>
      <c r="E245" s="164"/>
      <c r="F245" s="99"/>
      <c r="G245" s="99"/>
      <c r="H245" s="102">
        <v>69.085999999999999</v>
      </c>
      <c r="I245" s="102">
        <v>29.810639999999999</v>
      </c>
      <c r="J245" s="282"/>
      <c r="K245" s="282"/>
      <c r="L245" s="102"/>
      <c r="M245" s="102"/>
    </row>
    <row r="246" spans="1:13" x14ac:dyDescent="0.3">
      <c r="A246" s="98">
        <v>2200</v>
      </c>
      <c r="B246" s="98"/>
      <c r="C246" s="98"/>
      <c r="D246" s="180"/>
      <c r="E246" s="181"/>
      <c r="F246" s="99"/>
      <c r="G246" s="99"/>
      <c r="H246" s="102">
        <f>H247+H249+H248+H254+H250</f>
        <v>199.72200000000001</v>
      </c>
      <c r="I246" s="102">
        <f t="shared" ref="I246:K246" si="94">I247+I249+I248+I254+I250</f>
        <v>22.428829999999994</v>
      </c>
      <c r="J246" s="102">
        <f t="shared" si="94"/>
        <v>0</v>
      </c>
      <c r="K246" s="102">
        <f t="shared" si="94"/>
        <v>0</v>
      </c>
      <c r="L246" s="102">
        <f t="shared" si="91"/>
        <v>199.72200000000001</v>
      </c>
      <c r="M246" s="102">
        <f t="shared" si="91"/>
        <v>22.428829999999994</v>
      </c>
    </row>
    <row r="247" spans="1:13" x14ac:dyDescent="0.3">
      <c r="A247" s="98">
        <v>2210</v>
      </c>
      <c r="B247" s="98"/>
      <c r="C247" s="98"/>
      <c r="D247" s="180"/>
      <c r="E247" s="181"/>
      <c r="F247" s="99"/>
      <c r="G247" s="99"/>
      <c r="H247" s="102">
        <v>30.5</v>
      </c>
      <c r="I247" s="102"/>
      <c r="J247" s="282"/>
      <c r="K247" s="282"/>
      <c r="L247" s="102">
        <f t="shared" si="91"/>
        <v>30.5</v>
      </c>
      <c r="M247" s="102">
        <f t="shared" si="91"/>
        <v>0</v>
      </c>
    </row>
    <row r="248" spans="1:13" hidden="1" x14ac:dyDescent="0.3">
      <c r="A248" s="98">
        <v>2230</v>
      </c>
      <c r="B248" s="98"/>
      <c r="C248" s="98"/>
      <c r="D248" s="180"/>
      <c r="E248" s="181"/>
      <c r="F248" s="99"/>
      <c r="G248" s="99"/>
      <c r="H248" s="102"/>
      <c r="I248" s="102"/>
      <c r="J248" s="282"/>
      <c r="K248" s="282"/>
      <c r="L248" s="102">
        <f t="shared" si="91"/>
        <v>0</v>
      </c>
      <c r="M248" s="102">
        <f t="shared" si="91"/>
        <v>0</v>
      </c>
    </row>
    <row r="249" spans="1:13" x14ac:dyDescent="0.3">
      <c r="A249" s="99">
        <v>2240</v>
      </c>
      <c r="B249" s="99"/>
      <c r="C249" s="99"/>
      <c r="D249" s="180"/>
      <c r="E249" s="181"/>
      <c r="F249" s="99"/>
      <c r="G249" s="99"/>
      <c r="H249" s="102">
        <v>53.024999999999999</v>
      </c>
      <c r="I249" s="102">
        <v>0.80400000000000005</v>
      </c>
      <c r="J249" s="282"/>
      <c r="K249" s="282"/>
      <c r="L249" s="102">
        <f t="shared" si="91"/>
        <v>53.024999999999999</v>
      </c>
      <c r="M249" s="102">
        <f t="shared" si="91"/>
        <v>0.80400000000000005</v>
      </c>
    </row>
    <row r="250" spans="1:13" x14ac:dyDescent="0.3">
      <c r="A250" s="99">
        <v>2270</v>
      </c>
      <c r="B250" s="99"/>
      <c r="C250" s="99"/>
      <c r="D250" s="183"/>
      <c r="E250" s="185"/>
      <c r="F250" s="99"/>
      <c r="G250" s="99"/>
      <c r="H250" s="102">
        <f>H251+H252+H253</f>
        <v>72.718000000000004</v>
      </c>
      <c r="I250" s="102">
        <f>I251+I252+I253</f>
        <v>21.624829999999996</v>
      </c>
      <c r="J250" s="282"/>
      <c r="K250" s="282"/>
      <c r="L250" s="102">
        <f t="shared" si="91"/>
        <v>72.718000000000004</v>
      </c>
      <c r="M250" s="102">
        <f t="shared" si="91"/>
        <v>21.624829999999996</v>
      </c>
    </row>
    <row r="251" spans="1:13" x14ac:dyDescent="0.3">
      <c r="A251" s="99">
        <v>2271</v>
      </c>
      <c r="B251" s="99"/>
      <c r="C251" s="99"/>
      <c r="D251" s="161"/>
      <c r="E251" s="162"/>
      <c r="F251" s="99"/>
      <c r="G251" s="99"/>
      <c r="H251" s="102">
        <v>60.451999999999998</v>
      </c>
      <c r="I251" s="102">
        <v>19.023879999999998</v>
      </c>
      <c r="J251" s="282"/>
      <c r="K251" s="282"/>
      <c r="L251" s="102">
        <f t="shared" si="91"/>
        <v>60.451999999999998</v>
      </c>
      <c r="M251" s="102">
        <f t="shared" si="91"/>
        <v>19.023879999999998</v>
      </c>
    </row>
    <row r="252" spans="1:13" x14ac:dyDescent="0.3">
      <c r="A252" s="99">
        <v>2272</v>
      </c>
      <c r="B252" s="99"/>
      <c r="C252" s="99"/>
      <c r="D252" s="161"/>
      <c r="E252" s="162"/>
      <c r="F252" s="99"/>
      <c r="G252" s="99"/>
      <c r="H252" s="102">
        <v>1.6579999999999999</v>
      </c>
      <c r="I252" s="102">
        <v>0.21062</v>
      </c>
      <c r="J252" s="282"/>
      <c r="K252" s="282"/>
      <c r="L252" s="102">
        <f t="shared" si="91"/>
        <v>1.6579999999999999</v>
      </c>
      <c r="M252" s="102">
        <f t="shared" si="91"/>
        <v>0.21062</v>
      </c>
    </row>
    <row r="253" spans="1:13" x14ac:dyDescent="0.3">
      <c r="A253" s="99">
        <v>2273</v>
      </c>
      <c r="B253" s="99"/>
      <c r="C253" s="99"/>
      <c r="D253" s="183"/>
      <c r="E253" s="185"/>
      <c r="F253" s="99"/>
      <c r="G253" s="99"/>
      <c r="H253" s="102">
        <v>10.608000000000001</v>
      </c>
      <c r="I253" s="102">
        <v>2.3903300000000001</v>
      </c>
      <c r="J253" s="282"/>
      <c r="K253" s="282"/>
      <c r="L253" s="102">
        <f t="shared" si="91"/>
        <v>10.608000000000001</v>
      </c>
      <c r="M253" s="102">
        <f t="shared" si="91"/>
        <v>2.3903300000000001</v>
      </c>
    </row>
    <row r="254" spans="1:13" x14ac:dyDescent="0.3">
      <c r="A254" s="99">
        <v>2280</v>
      </c>
      <c r="B254" s="99"/>
      <c r="C254" s="99"/>
      <c r="D254" s="180"/>
      <c r="E254" s="181"/>
      <c r="F254" s="99"/>
      <c r="G254" s="99"/>
      <c r="H254" s="102">
        <f>H255</f>
        <v>43.478999999999999</v>
      </c>
      <c r="I254" s="102">
        <f>I255</f>
        <v>0</v>
      </c>
      <c r="J254" s="282"/>
      <c r="K254" s="282"/>
      <c r="L254" s="102">
        <f t="shared" si="91"/>
        <v>43.478999999999999</v>
      </c>
      <c r="M254" s="102">
        <f t="shared" si="91"/>
        <v>0</v>
      </c>
    </row>
    <row r="255" spans="1:13" x14ac:dyDescent="0.3">
      <c r="A255" s="99">
        <v>2282</v>
      </c>
      <c r="B255" s="99"/>
      <c r="C255" s="99"/>
      <c r="D255" s="180"/>
      <c r="E255" s="181"/>
      <c r="F255" s="99"/>
      <c r="G255" s="99"/>
      <c r="H255" s="102">
        <v>43.478999999999999</v>
      </c>
      <c r="I255" s="102"/>
      <c r="J255" s="282"/>
      <c r="K255" s="282"/>
      <c r="L255" s="102">
        <f t="shared" si="91"/>
        <v>43.478999999999999</v>
      </c>
      <c r="M255" s="102">
        <f t="shared" si="91"/>
        <v>0</v>
      </c>
    </row>
    <row r="256" spans="1:13" x14ac:dyDescent="0.3">
      <c r="A256" s="99">
        <v>3100</v>
      </c>
      <c r="B256" s="99"/>
      <c r="C256" s="99"/>
      <c r="D256" s="163"/>
      <c r="E256" s="164"/>
      <c r="F256" s="99"/>
      <c r="G256" s="99"/>
      <c r="H256" s="102"/>
      <c r="I256" s="102"/>
      <c r="J256" s="282">
        <f>J257</f>
        <v>48</v>
      </c>
      <c r="K256" s="282">
        <f>K257</f>
        <v>0</v>
      </c>
      <c r="L256" s="102">
        <f>H255+J256</f>
        <v>91.478999999999999</v>
      </c>
      <c r="M256" s="102">
        <f>I255+K256</f>
        <v>0</v>
      </c>
    </row>
    <row r="257" spans="1:38" x14ac:dyDescent="0.3">
      <c r="A257" s="99">
        <v>3000</v>
      </c>
      <c r="B257" s="99"/>
      <c r="C257" s="99"/>
      <c r="D257" s="180"/>
      <c r="E257" s="181"/>
      <c r="F257" s="99"/>
      <c r="G257" s="99"/>
      <c r="H257" s="102"/>
      <c r="I257" s="102"/>
      <c r="J257" s="282">
        <f>J258</f>
        <v>48</v>
      </c>
      <c r="K257" s="282">
        <f>K258</f>
        <v>0</v>
      </c>
      <c r="L257" s="102">
        <f t="shared" ref="L257:L258" si="95">H257+J257</f>
        <v>48</v>
      </c>
      <c r="M257" s="102">
        <f t="shared" ref="M257:M258" si="96">I257+K257</f>
        <v>0</v>
      </c>
    </row>
    <row r="258" spans="1:38" x14ac:dyDescent="0.3">
      <c r="A258" s="99">
        <v>3110</v>
      </c>
      <c r="B258" s="99"/>
      <c r="C258" s="99"/>
      <c r="D258" s="180"/>
      <c r="E258" s="181"/>
      <c r="F258" s="99"/>
      <c r="G258" s="99"/>
      <c r="H258" s="102"/>
      <c r="I258" s="102"/>
      <c r="J258" s="282">
        <v>48</v>
      </c>
      <c r="K258" s="282"/>
      <c r="L258" s="102">
        <f t="shared" si="95"/>
        <v>48</v>
      </c>
      <c r="M258" s="102">
        <f t="shared" si="96"/>
        <v>0</v>
      </c>
    </row>
    <row r="259" spans="1:38" ht="42" customHeight="1" x14ac:dyDescent="0.3">
      <c r="A259" s="183" t="s">
        <v>148</v>
      </c>
      <c r="B259" s="184"/>
      <c r="C259" s="185"/>
      <c r="D259" s="183" t="s">
        <v>90</v>
      </c>
      <c r="E259" s="185"/>
      <c r="F259" s="193" t="s">
        <v>476</v>
      </c>
      <c r="G259" s="194"/>
      <c r="H259" s="194"/>
      <c r="I259" s="194"/>
      <c r="J259" s="194"/>
      <c r="K259" s="194"/>
      <c r="L259" s="194"/>
      <c r="M259" s="194"/>
      <c r="N259" s="56"/>
      <c r="O259" s="56"/>
      <c r="P259" s="56"/>
      <c r="Q259" s="56"/>
      <c r="R259" s="56"/>
      <c r="S259" s="56"/>
      <c r="T259" s="56"/>
      <c r="U259" s="56"/>
      <c r="V259" s="56"/>
      <c r="W259" s="56"/>
      <c r="X259" s="56"/>
      <c r="Y259" s="56"/>
      <c r="Z259" s="56"/>
      <c r="AA259" s="56"/>
      <c r="AB259" s="56"/>
      <c r="AC259" s="56"/>
      <c r="AD259" s="56"/>
      <c r="AE259" s="56"/>
      <c r="AF259" s="56"/>
      <c r="AG259" s="56"/>
      <c r="AH259" s="56"/>
      <c r="AI259" s="56"/>
      <c r="AJ259" s="56"/>
      <c r="AK259" s="56"/>
      <c r="AL259" s="56"/>
    </row>
    <row r="260" spans="1:38" x14ac:dyDescent="0.3">
      <c r="A260" s="180" t="s">
        <v>55</v>
      </c>
      <c r="B260" s="186"/>
      <c r="C260" s="181"/>
      <c r="D260" s="183"/>
      <c r="E260" s="185"/>
      <c r="F260" s="99"/>
      <c r="G260" s="99"/>
      <c r="H260" s="102">
        <f>H261</f>
        <v>414.46900000000005</v>
      </c>
      <c r="I260" s="102">
        <f>I261</f>
        <v>78.96266</v>
      </c>
      <c r="J260" s="282">
        <f>J261+J293+J277</f>
        <v>0</v>
      </c>
      <c r="K260" s="282">
        <f>K261+K293+K277</f>
        <v>0</v>
      </c>
      <c r="L260" s="102">
        <f t="shared" ref="L260:L279" si="97">H260+J260</f>
        <v>414.46900000000005</v>
      </c>
      <c r="M260" s="102">
        <f t="shared" ref="M260:M279" si="98">I260+K260</f>
        <v>78.96266</v>
      </c>
    </row>
    <row r="261" spans="1:38" x14ac:dyDescent="0.3">
      <c r="A261" s="98">
        <v>2000</v>
      </c>
      <c r="B261" s="99"/>
      <c r="C261" s="99"/>
      <c r="D261" s="183"/>
      <c r="E261" s="185"/>
      <c r="F261" s="99"/>
      <c r="G261" s="99"/>
      <c r="H261" s="102">
        <f>H262+H266+H276</f>
        <v>414.46900000000005</v>
      </c>
      <c r="I261" s="102">
        <f>I262+I266+I276</f>
        <v>78.96266</v>
      </c>
      <c r="J261" s="282">
        <f>J262+J280</f>
        <v>0</v>
      </c>
      <c r="K261" s="282">
        <f>K262+K280</f>
        <v>0</v>
      </c>
      <c r="L261" s="102">
        <f t="shared" si="97"/>
        <v>414.46900000000005</v>
      </c>
      <c r="M261" s="102">
        <f t="shared" si="98"/>
        <v>78.96266</v>
      </c>
    </row>
    <row r="262" spans="1:38" x14ac:dyDescent="0.3">
      <c r="A262" s="98">
        <v>2100</v>
      </c>
      <c r="B262" s="99"/>
      <c r="C262" s="99"/>
      <c r="D262" s="183"/>
      <c r="E262" s="185"/>
      <c r="F262" s="99"/>
      <c r="G262" s="99"/>
      <c r="H262" s="102">
        <f>H263+H265</f>
        <v>328.98900000000003</v>
      </c>
      <c r="I262" s="102">
        <f>I263+I265</f>
        <v>76.930139999999994</v>
      </c>
      <c r="J262" s="282">
        <f t="shared" ref="J262" si="99">J263+J265</f>
        <v>0</v>
      </c>
      <c r="K262" s="282">
        <f t="shared" ref="K262" si="100">K263+K265</f>
        <v>0</v>
      </c>
      <c r="L262" s="102">
        <f t="shared" si="97"/>
        <v>328.98900000000003</v>
      </c>
      <c r="M262" s="102">
        <f t="shared" si="98"/>
        <v>76.930139999999994</v>
      </c>
    </row>
    <row r="263" spans="1:38" x14ac:dyDescent="0.3">
      <c r="A263" s="98">
        <v>2110</v>
      </c>
      <c r="B263" s="99"/>
      <c r="C263" s="99"/>
      <c r="D263" s="183"/>
      <c r="E263" s="185"/>
      <c r="F263" s="99"/>
      <c r="G263" s="99"/>
      <c r="H263" s="102">
        <f>H264</f>
        <v>269.66300000000001</v>
      </c>
      <c r="I263" s="102">
        <f t="shared" ref="I263" si="101">I264</f>
        <v>60.219169999999998</v>
      </c>
      <c r="J263" s="282">
        <f t="shared" ref="J263" si="102">J264</f>
        <v>0</v>
      </c>
      <c r="K263" s="282">
        <f t="shared" ref="K263" si="103">K264</f>
        <v>0</v>
      </c>
      <c r="L263" s="102">
        <f t="shared" si="97"/>
        <v>269.66300000000001</v>
      </c>
      <c r="M263" s="102">
        <f t="shared" si="98"/>
        <v>60.219169999999998</v>
      </c>
    </row>
    <row r="264" spans="1:38" x14ac:dyDescent="0.3">
      <c r="A264" s="98">
        <v>2111</v>
      </c>
      <c r="B264" s="99"/>
      <c r="C264" s="99"/>
      <c r="D264" s="183"/>
      <c r="E264" s="185"/>
      <c r="F264" s="99"/>
      <c r="G264" s="99"/>
      <c r="H264" s="102">
        <v>269.66300000000001</v>
      </c>
      <c r="I264" s="102">
        <v>60.219169999999998</v>
      </c>
      <c r="J264" s="282"/>
      <c r="K264" s="282"/>
      <c r="L264" s="102">
        <f t="shared" si="97"/>
        <v>269.66300000000001</v>
      </c>
      <c r="M264" s="102">
        <f t="shared" si="98"/>
        <v>60.219169999999998</v>
      </c>
    </row>
    <row r="265" spans="1:38" x14ac:dyDescent="0.3">
      <c r="A265" s="99">
        <v>2120</v>
      </c>
      <c r="B265" s="99"/>
      <c r="C265" s="99"/>
      <c r="D265" s="183"/>
      <c r="E265" s="185"/>
      <c r="F265" s="99"/>
      <c r="G265" s="99"/>
      <c r="H265" s="102">
        <v>59.326000000000001</v>
      </c>
      <c r="I265" s="102">
        <v>16.71097</v>
      </c>
      <c r="J265" s="282"/>
      <c r="K265" s="282"/>
      <c r="L265" s="102">
        <f t="shared" si="97"/>
        <v>59.326000000000001</v>
      </c>
      <c r="M265" s="102">
        <f t="shared" si="98"/>
        <v>16.71097</v>
      </c>
    </row>
    <row r="266" spans="1:38" x14ac:dyDescent="0.3">
      <c r="A266" s="98">
        <v>2200</v>
      </c>
      <c r="B266" s="99"/>
      <c r="C266" s="99"/>
      <c r="D266" s="183"/>
      <c r="E266" s="185"/>
      <c r="F266" s="99"/>
      <c r="G266" s="99"/>
      <c r="H266" s="102">
        <f>H267+H268+H270+H269+H274</f>
        <v>85.48</v>
      </c>
      <c r="I266" s="102">
        <f t="shared" ref="I266:K266" si="104">I267+I268+I270+I269+I274</f>
        <v>2.0325199999999999</v>
      </c>
      <c r="J266" s="102">
        <f t="shared" si="104"/>
        <v>0</v>
      </c>
      <c r="K266" s="102">
        <f t="shared" si="104"/>
        <v>0</v>
      </c>
      <c r="L266" s="102">
        <f t="shared" si="97"/>
        <v>85.48</v>
      </c>
      <c r="M266" s="102">
        <f t="shared" si="98"/>
        <v>2.0325199999999999</v>
      </c>
    </row>
    <row r="267" spans="1:38" x14ac:dyDescent="0.3">
      <c r="A267" s="98">
        <v>2210</v>
      </c>
      <c r="B267" s="99"/>
      <c r="C267" s="99"/>
      <c r="D267" s="161"/>
      <c r="E267" s="162"/>
      <c r="F267" s="99"/>
      <c r="G267" s="99"/>
      <c r="H267" s="102">
        <v>20.7</v>
      </c>
      <c r="I267" s="102"/>
      <c r="J267" s="282"/>
      <c r="K267" s="282"/>
      <c r="L267" s="102">
        <f t="shared" si="97"/>
        <v>20.7</v>
      </c>
      <c r="M267" s="102">
        <f t="shared" si="98"/>
        <v>0</v>
      </c>
    </row>
    <row r="268" spans="1:38" x14ac:dyDescent="0.3">
      <c r="A268" s="99">
        <v>2240</v>
      </c>
      <c r="B268" s="99"/>
      <c r="C268" s="99"/>
      <c r="D268" s="161"/>
      <c r="E268" s="162"/>
      <c r="F268" s="99"/>
      <c r="G268" s="99"/>
      <c r="H268" s="102">
        <v>9.4309999999999992</v>
      </c>
      <c r="I268" s="102"/>
      <c r="J268" s="282"/>
      <c r="K268" s="282"/>
      <c r="L268" s="102">
        <f t="shared" si="97"/>
        <v>9.4309999999999992</v>
      </c>
      <c r="M268" s="102">
        <f t="shared" si="98"/>
        <v>0</v>
      </c>
    </row>
    <row r="269" spans="1:38" x14ac:dyDescent="0.3">
      <c r="A269" s="99">
        <v>2250</v>
      </c>
      <c r="B269" s="99"/>
      <c r="C269" s="99"/>
      <c r="D269" s="161"/>
      <c r="E269" s="162"/>
      <c r="F269" s="99"/>
      <c r="G269" s="99"/>
      <c r="H269" s="102">
        <v>3.04</v>
      </c>
      <c r="I269" s="102"/>
      <c r="J269" s="282"/>
      <c r="K269" s="282"/>
      <c r="L269" s="102">
        <f t="shared" ref="L269" si="105">H269+J269</f>
        <v>3.04</v>
      </c>
      <c r="M269" s="102">
        <f t="shared" ref="M269" si="106">I269+K269</f>
        <v>0</v>
      </c>
    </row>
    <row r="270" spans="1:38" x14ac:dyDescent="0.3">
      <c r="A270" s="99">
        <v>2270</v>
      </c>
      <c r="B270" s="99"/>
      <c r="C270" s="99"/>
      <c r="D270" s="183"/>
      <c r="E270" s="185"/>
      <c r="F270" s="99"/>
      <c r="G270" s="99"/>
      <c r="H270" s="102">
        <f>H271+H272+H273</f>
        <v>50.673000000000002</v>
      </c>
      <c r="I270" s="102">
        <f>I271+I272+I273</f>
        <v>2.0325199999999999</v>
      </c>
      <c r="J270" s="282"/>
      <c r="K270" s="282"/>
      <c r="L270" s="102">
        <f t="shared" si="97"/>
        <v>50.673000000000002</v>
      </c>
      <c r="M270" s="102">
        <f t="shared" si="98"/>
        <v>2.0325199999999999</v>
      </c>
    </row>
    <row r="271" spans="1:38" x14ac:dyDescent="0.3">
      <c r="A271" s="99">
        <v>2271</v>
      </c>
      <c r="B271" s="99"/>
      <c r="C271" s="99"/>
      <c r="D271" s="161"/>
      <c r="E271" s="162"/>
      <c r="F271" s="99"/>
      <c r="G271" s="99"/>
      <c r="H271" s="102">
        <v>18.738</v>
      </c>
      <c r="I271" s="102">
        <v>1.80992</v>
      </c>
      <c r="J271" s="282"/>
      <c r="K271" s="282"/>
      <c r="L271" s="102">
        <f t="shared" si="97"/>
        <v>18.738</v>
      </c>
      <c r="M271" s="102">
        <f t="shared" si="98"/>
        <v>1.80992</v>
      </c>
    </row>
    <row r="272" spans="1:38" x14ac:dyDescent="0.3">
      <c r="A272" s="99">
        <v>2272</v>
      </c>
      <c r="B272" s="99"/>
      <c r="C272" s="99"/>
      <c r="D272" s="161"/>
      <c r="E272" s="162"/>
      <c r="F272" s="99"/>
      <c r="G272" s="99"/>
      <c r="H272" s="102">
        <v>0.38100000000000001</v>
      </c>
      <c r="I272" s="102"/>
      <c r="J272" s="282"/>
      <c r="K272" s="282"/>
      <c r="L272" s="102">
        <f t="shared" si="97"/>
        <v>0.38100000000000001</v>
      </c>
      <c r="M272" s="102">
        <f t="shared" si="98"/>
        <v>0</v>
      </c>
    </row>
    <row r="273" spans="1:13" x14ac:dyDescent="0.3">
      <c r="A273" s="99">
        <v>2273</v>
      </c>
      <c r="B273" s="99"/>
      <c r="C273" s="99"/>
      <c r="D273" s="183"/>
      <c r="E273" s="185"/>
      <c r="F273" s="99"/>
      <c r="G273" s="99"/>
      <c r="H273" s="102">
        <v>31.553999999999998</v>
      </c>
      <c r="I273" s="102">
        <v>0.22259999999999999</v>
      </c>
      <c r="J273" s="282"/>
      <c r="K273" s="282"/>
      <c r="L273" s="102">
        <f t="shared" si="97"/>
        <v>31.553999999999998</v>
      </c>
      <c r="M273" s="102">
        <f t="shared" si="98"/>
        <v>0.22259999999999999</v>
      </c>
    </row>
    <row r="274" spans="1:13" x14ac:dyDescent="0.3">
      <c r="A274" s="99">
        <v>2280</v>
      </c>
      <c r="B274" s="99"/>
      <c r="C274" s="99"/>
      <c r="D274" s="180"/>
      <c r="E274" s="181"/>
      <c r="F274" s="99"/>
      <c r="G274" s="99"/>
      <c r="H274" s="102">
        <f>H275</f>
        <v>1.6359999999999999</v>
      </c>
      <c r="I274" s="102">
        <f>I275</f>
        <v>0</v>
      </c>
      <c r="J274" s="282">
        <f>J275</f>
        <v>0</v>
      </c>
      <c r="K274" s="282">
        <f>K275</f>
        <v>0</v>
      </c>
      <c r="L274" s="102">
        <f t="shared" si="97"/>
        <v>1.6359999999999999</v>
      </c>
      <c r="M274" s="102">
        <f t="shared" si="98"/>
        <v>0</v>
      </c>
    </row>
    <row r="275" spans="1:13" x14ac:dyDescent="0.3">
      <c r="A275" s="99">
        <v>2282</v>
      </c>
      <c r="B275" s="99"/>
      <c r="C275" s="99"/>
      <c r="D275" s="180"/>
      <c r="E275" s="181"/>
      <c r="F275" s="99"/>
      <c r="G275" s="99"/>
      <c r="H275" s="102">
        <v>1.6359999999999999</v>
      </c>
      <c r="I275" s="102"/>
      <c r="J275" s="282">
        <f>J276+J280</f>
        <v>0</v>
      </c>
      <c r="K275" s="282">
        <f>K276+K280</f>
        <v>0</v>
      </c>
      <c r="L275" s="102">
        <f t="shared" si="97"/>
        <v>1.6359999999999999</v>
      </c>
      <c r="M275" s="102">
        <f t="shared" si="98"/>
        <v>0</v>
      </c>
    </row>
    <row r="276" spans="1:13" hidden="1" x14ac:dyDescent="0.3">
      <c r="A276" s="99">
        <v>2800</v>
      </c>
      <c r="B276" s="99"/>
      <c r="C276" s="99"/>
      <c r="D276" s="183"/>
      <c r="E276" s="185"/>
      <c r="F276" s="99"/>
      <c r="G276" s="99"/>
      <c r="H276" s="102"/>
      <c r="I276" s="102"/>
      <c r="J276" s="282"/>
      <c r="K276" s="282"/>
      <c r="L276" s="102">
        <f t="shared" si="97"/>
        <v>0</v>
      </c>
      <c r="M276" s="102">
        <f t="shared" si="98"/>
        <v>0</v>
      </c>
    </row>
    <row r="277" spans="1:13" hidden="1" x14ac:dyDescent="0.3">
      <c r="A277" s="99">
        <v>3000</v>
      </c>
      <c r="B277" s="99"/>
      <c r="C277" s="99"/>
      <c r="D277" s="180"/>
      <c r="E277" s="181"/>
      <c r="F277" s="99"/>
      <c r="G277" s="99"/>
      <c r="H277" s="102"/>
      <c r="I277" s="102"/>
      <c r="J277" s="282">
        <f>J278</f>
        <v>0</v>
      </c>
      <c r="K277" s="282">
        <f>K278</f>
        <v>0</v>
      </c>
      <c r="L277" s="102">
        <f t="shared" si="97"/>
        <v>0</v>
      </c>
      <c r="M277" s="102">
        <f t="shared" si="98"/>
        <v>0</v>
      </c>
    </row>
    <row r="278" spans="1:13" hidden="1" x14ac:dyDescent="0.3">
      <c r="A278" s="99">
        <v>3100</v>
      </c>
      <c r="B278" s="99"/>
      <c r="C278" s="99"/>
      <c r="D278" s="180"/>
      <c r="E278" s="181"/>
      <c r="F278" s="99"/>
      <c r="G278" s="99"/>
      <c r="H278" s="102"/>
      <c r="I278" s="102"/>
      <c r="J278" s="282">
        <f>J279</f>
        <v>0</v>
      </c>
      <c r="K278" s="282">
        <f>K279</f>
        <v>0</v>
      </c>
      <c r="L278" s="102">
        <f t="shared" si="97"/>
        <v>0</v>
      </c>
      <c r="M278" s="102">
        <f t="shared" si="98"/>
        <v>0</v>
      </c>
    </row>
    <row r="279" spans="1:13" hidden="1" x14ac:dyDescent="0.3">
      <c r="A279" s="99">
        <v>3110</v>
      </c>
      <c r="B279" s="99"/>
      <c r="C279" s="99"/>
      <c r="D279" s="180"/>
      <c r="E279" s="181"/>
      <c r="F279" s="99"/>
      <c r="G279" s="99"/>
      <c r="H279" s="102"/>
      <c r="I279" s="102"/>
      <c r="J279" s="282"/>
      <c r="K279" s="282"/>
      <c r="L279" s="102">
        <f t="shared" si="97"/>
        <v>0</v>
      </c>
      <c r="M279" s="102">
        <f t="shared" si="98"/>
        <v>0</v>
      </c>
    </row>
    <row r="280" spans="1:13" x14ac:dyDescent="0.3">
      <c r="A280" s="183" t="s">
        <v>89</v>
      </c>
      <c r="B280" s="184"/>
      <c r="C280" s="185"/>
      <c r="D280" s="183" t="s">
        <v>90</v>
      </c>
      <c r="E280" s="185"/>
      <c r="F280" s="180" t="s">
        <v>223</v>
      </c>
      <c r="G280" s="186"/>
      <c r="H280" s="186"/>
      <c r="I280" s="186"/>
      <c r="J280" s="186"/>
      <c r="K280" s="186"/>
      <c r="L280" s="186"/>
      <c r="M280" s="181"/>
    </row>
    <row r="281" spans="1:13" x14ac:dyDescent="0.3">
      <c r="A281" s="180" t="s">
        <v>55</v>
      </c>
      <c r="B281" s="186"/>
      <c r="C281" s="181"/>
      <c r="D281" s="183"/>
      <c r="E281" s="185"/>
      <c r="F281" s="99"/>
      <c r="G281" s="99"/>
      <c r="H281" s="102">
        <f t="shared" ref="H281:I281" si="107">H282</f>
        <v>99.259999999999991</v>
      </c>
      <c r="I281" s="102">
        <f t="shared" si="107"/>
        <v>81.640230000000003</v>
      </c>
      <c r="J281" s="282">
        <f>J288</f>
        <v>0</v>
      </c>
      <c r="K281" s="282">
        <f>K288</f>
        <v>0</v>
      </c>
      <c r="L281" s="102">
        <f t="shared" ref="L281:M290" si="108">H281+J281</f>
        <v>99.259999999999991</v>
      </c>
      <c r="M281" s="102">
        <f t="shared" si="108"/>
        <v>81.640230000000003</v>
      </c>
    </row>
    <row r="282" spans="1:13" x14ac:dyDescent="0.3">
      <c r="A282" s="98">
        <v>2000</v>
      </c>
      <c r="B282" s="98"/>
      <c r="C282" s="98"/>
      <c r="D282" s="183"/>
      <c r="E282" s="185"/>
      <c r="F282" s="99"/>
      <c r="G282" s="99"/>
      <c r="H282" s="102">
        <f>H283</f>
        <v>99.259999999999991</v>
      </c>
      <c r="I282" s="102">
        <f>I283</f>
        <v>81.640230000000003</v>
      </c>
      <c r="J282" s="282"/>
      <c r="K282" s="282"/>
      <c r="L282" s="102">
        <f t="shared" si="108"/>
        <v>99.259999999999991</v>
      </c>
      <c r="M282" s="102">
        <f t="shared" si="108"/>
        <v>81.640230000000003</v>
      </c>
    </row>
    <row r="283" spans="1:13" x14ac:dyDescent="0.3">
      <c r="A283" s="98">
        <v>2200</v>
      </c>
      <c r="B283" s="98"/>
      <c r="C283" s="98"/>
      <c r="D283" s="183"/>
      <c r="E283" s="185"/>
      <c r="F283" s="99"/>
      <c r="G283" s="99"/>
      <c r="H283" s="102">
        <f>H284+H286+H285+H287</f>
        <v>99.259999999999991</v>
      </c>
      <c r="I283" s="102">
        <f t="shared" ref="I283:K283" si="109">I284+I286+I285+I287</f>
        <v>81.640230000000003</v>
      </c>
      <c r="J283" s="102">
        <f t="shared" si="109"/>
        <v>0</v>
      </c>
      <c r="K283" s="102">
        <f t="shared" si="109"/>
        <v>0</v>
      </c>
      <c r="L283" s="102">
        <f t="shared" si="108"/>
        <v>99.259999999999991</v>
      </c>
      <c r="M283" s="102">
        <f t="shared" si="108"/>
        <v>81.640230000000003</v>
      </c>
    </row>
    <row r="284" spans="1:13" hidden="1" x14ac:dyDescent="0.3">
      <c r="A284" s="98">
        <v>2210</v>
      </c>
      <c r="B284" s="98"/>
      <c r="C284" s="98"/>
      <c r="D284" s="183"/>
      <c r="E284" s="185"/>
      <c r="F284" s="99"/>
      <c r="G284" s="99"/>
      <c r="H284" s="102"/>
      <c r="I284" s="102"/>
      <c r="J284" s="282"/>
      <c r="K284" s="282"/>
      <c r="L284" s="102">
        <f t="shared" si="108"/>
        <v>0</v>
      </c>
      <c r="M284" s="102">
        <f t="shared" si="108"/>
        <v>0</v>
      </c>
    </row>
    <row r="285" spans="1:13" hidden="1" x14ac:dyDescent="0.3">
      <c r="A285" s="98">
        <v>2230</v>
      </c>
      <c r="B285" s="98"/>
      <c r="C285" s="98"/>
      <c r="D285" s="183"/>
      <c r="E285" s="185"/>
      <c r="F285" s="99"/>
      <c r="G285" s="99"/>
      <c r="H285" s="102"/>
      <c r="I285" s="102"/>
      <c r="J285" s="282"/>
      <c r="K285" s="282"/>
      <c r="L285" s="102">
        <f t="shared" si="108"/>
        <v>0</v>
      </c>
      <c r="M285" s="102">
        <f t="shared" si="108"/>
        <v>0</v>
      </c>
    </row>
    <row r="286" spans="1:13" x14ac:dyDescent="0.3">
      <c r="A286" s="98">
        <v>2240</v>
      </c>
      <c r="B286" s="98"/>
      <c r="C286" s="98"/>
      <c r="D286" s="183"/>
      <c r="E286" s="185"/>
      <c r="F286" s="99"/>
      <c r="G286" s="99"/>
      <c r="H286" s="102">
        <v>97.46</v>
      </c>
      <c r="I286" s="102">
        <v>80.150000000000006</v>
      </c>
      <c r="J286" s="282"/>
      <c r="K286" s="282"/>
      <c r="L286" s="102">
        <f t="shared" si="108"/>
        <v>97.46</v>
      </c>
      <c r="M286" s="102">
        <f t="shared" si="108"/>
        <v>80.150000000000006</v>
      </c>
    </row>
    <row r="287" spans="1:13" x14ac:dyDescent="0.3">
      <c r="A287" s="99">
        <v>2250</v>
      </c>
      <c r="B287" s="99"/>
      <c r="C287" s="99"/>
      <c r="D287" s="180"/>
      <c r="E287" s="181"/>
      <c r="F287" s="99"/>
      <c r="G287" s="99"/>
      <c r="H287" s="102">
        <v>1.8</v>
      </c>
      <c r="I287" s="102">
        <v>1.4902299999999999</v>
      </c>
      <c r="J287" s="282">
        <f>J288</f>
        <v>0</v>
      </c>
      <c r="K287" s="282">
        <f>K288</f>
        <v>0</v>
      </c>
      <c r="L287" s="102">
        <f t="shared" si="108"/>
        <v>1.8</v>
      </c>
      <c r="M287" s="102">
        <f t="shared" si="108"/>
        <v>1.4902299999999999</v>
      </c>
    </row>
    <row r="288" spans="1:13" hidden="1" x14ac:dyDescent="0.3">
      <c r="A288" s="99">
        <v>3000</v>
      </c>
      <c r="B288" s="99"/>
      <c r="C288" s="99"/>
      <c r="D288" s="180"/>
      <c r="E288" s="181"/>
      <c r="F288" s="99"/>
      <c r="G288" s="99"/>
      <c r="H288" s="102"/>
      <c r="I288" s="102"/>
      <c r="J288" s="282">
        <f>J289</f>
        <v>0</v>
      </c>
      <c r="K288" s="282">
        <f>K289</f>
        <v>0</v>
      </c>
      <c r="L288" s="102">
        <f t="shared" si="108"/>
        <v>0</v>
      </c>
      <c r="M288" s="102">
        <f t="shared" si="108"/>
        <v>0</v>
      </c>
    </row>
    <row r="289" spans="1:13" hidden="1" x14ac:dyDescent="0.3">
      <c r="A289" s="99">
        <v>3100</v>
      </c>
      <c r="B289" s="99"/>
      <c r="C289" s="99"/>
      <c r="D289" s="180"/>
      <c r="E289" s="181"/>
      <c r="F289" s="99"/>
      <c r="G289" s="99"/>
      <c r="H289" s="102"/>
      <c r="I289" s="102"/>
      <c r="J289" s="282">
        <f>J290</f>
        <v>0</v>
      </c>
      <c r="K289" s="282">
        <f>K290</f>
        <v>0</v>
      </c>
      <c r="L289" s="102">
        <f t="shared" si="108"/>
        <v>0</v>
      </c>
      <c r="M289" s="102">
        <f t="shared" si="108"/>
        <v>0</v>
      </c>
    </row>
    <row r="290" spans="1:13" hidden="1" x14ac:dyDescent="0.3">
      <c r="A290" s="99">
        <v>3110</v>
      </c>
      <c r="B290" s="99"/>
      <c r="C290" s="99"/>
      <c r="D290" s="180"/>
      <c r="E290" s="181"/>
      <c r="F290" s="99"/>
      <c r="G290" s="99"/>
      <c r="H290" s="102"/>
      <c r="I290" s="102"/>
      <c r="J290" s="282"/>
      <c r="K290" s="282"/>
      <c r="L290" s="102">
        <f t="shared" si="108"/>
        <v>0</v>
      </c>
      <c r="M290" s="102">
        <f t="shared" si="108"/>
        <v>0</v>
      </c>
    </row>
    <row r="291" spans="1:13" ht="33.75" customHeight="1" x14ac:dyDescent="0.3">
      <c r="A291" s="183" t="s">
        <v>91</v>
      </c>
      <c r="B291" s="184"/>
      <c r="C291" s="185"/>
      <c r="D291" s="183" t="s">
        <v>90</v>
      </c>
      <c r="E291" s="185"/>
      <c r="F291" s="193" t="s">
        <v>117</v>
      </c>
      <c r="G291" s="186"/>
      <c r="H291" s="186"/>
      <c r="I291" s="186"/>
      <c r="J291" s="186"/>
      <c r="K291" s="186"/>
      <c r="L291" s="186"/>
      <c r="M291" s="181"/>
    </row>
    <row r="292" spans="1:13" x14ac:dyDescent="0.3">
      <c r="A292" s="180" t="s">
        <v>55</v>
      </c>
      <c r="B292" s="186"/>
      <c r="C292" s="181"/>
      <c r="D292" s="180"/>
      <c r="E292" s="181"/>
      <c r="F292" s="99"/>
      <c r="G292" s="99"/>
      <c r="H292" s="102">
        <f t="shared" ref="H292:I293" si="110">H293</f>
        <v>139.38</v>
      </c>
      <c r="I292" s="102">
        <f t="shared" si="110"/>
        <v>99.55</v>
      </c>
      <c r="J292" s="282">
        <f>J293+J297</f>
        <v>0</v>
      </c>
      <c r="K292" s="282">
        <f>K293+K297</f>
        <v>0</v>
      </c>
      <c r="L292" s="102">
        <f t="shared" ref="L292" si="111">H292+J292</f>
        <v>139.38</v>
      </c>
      <c r="M292" s="102">
        <f t="shared" ref="M292" si="112">I292+K292</f>
        <v>99.55</v>
      </c>
    </row>
    <row r="293" spans="1:13" x14ac:dyDescent="0.3">
      <c r="A293" s="99">
        <v>2000</v>
      </c>
      <c r="B293" s="99"/>
      <c r="C293" s="99"/>
      <c r="D293" s="180"/>
      <c r="E293" s="181"/>
      <c r="F293" s="99"/>
      <c r="G293" s="99"/>
      <c r="H293" s="102">
        <f t="shared" si="110"/>
        <v>139.38</v>
      </c>
      <c r="I293" s="102">
        <f t="shared" si="110"/>
        <v>99.55</v>
      </c>
      <c r="J293" s="282"/>
      <c r="K293" s="282"/>
      <c r="L293" s="102">
        <f t="shared" ref="L293:M299" si="113">H293+J293</f>
        <v>139.38</v>
      </c>
      <c r="M293" s="102">
        <f t="shared" si="113"/>
        <v>99.55</v>
      </c>
    </row>
    <row r="294" spans="1:13" x14ac:dyDescent="0.3">
      <c r="A294" s="98">
        <v>2200</v>
      </c>
      <c r="B294" s="98"/>
      <c r="C294" s="98"/>
      <c r="D294" s="180"/>
      <c r="E294" s="181"/>
      <c r="F294" s="99"/>
      <c r="G294" s="99"/>
      <c r="H294" s="102">
        <f>H296+H295+H297</f>
        <v>139.38</v>
      </c>
      <c r="I294" s="102">
        <f>I296+I295+I297</f>
        <v>99.55</v>
      </c>
      <c r="J294" s="282"/>
      <c r="K294" s="282"/>
      <c r="L294" s="102">
        <f t="shared" si="113"/>
        <v>139.38</v>
      </c>
      <c r="M294" s="102">
        <f t="shared" si="113"/>
        <v>99.55</v>
      </c>
    </row>
    <row r="295" spans="1:13" hidden="1" x14ac:dyDescent="0.3">
      <c r="A295" s="98">
        <v>2210</v>
      </c>
      <c r="B295" s="98"/>
      <c r="C295" s="98"/>
      <c r="D295" s="180"/>
      <c r="E295" s="181"/>
      <c r="F295" s="99"/>
      <c r="G295" s="99"/>
      <c r="H295" s="102"/>
      <c r="I295" s="102"/>
      <c r="J295" s="282"/>
      <c r="K295" s="282"/>
      <c r="L295" s="102">
        <f t="shared" si="113"/>
        <v>0</v>
      </c>
      <c r="M295" s="102">
        <f t="shared" si="113"/>
        <v>0</v>
      </c>
    </row>
    <row r="296" spans="1:13" x14ac:dyDescent="0.3">
      <c r="A296" s="99">
        <v>2240</v>
      </c>
      <c r="B296" s="99"/>
      <c r="C296" s="99"/>
      <c r="D296" s="180"/>
      <c r="E296" s="181"/>
      <c r="F296" s="99"/>
      <c r="G296" s="99"/>
      <c r="H296" s="102">
        <v>139.38</v>
      </c>
      <c r="I296" s="102">
        <v>99.55</v>
      </c>
      <c r="J296" s="282"/>
      <c r="K296" s="282"/>
      <c r="L296" s="102">
        <f t="shared" si="113"/>
        <v>139.38</v>
      </c>
      <c r="M296" s="102">
        <f t="shared" si="113"/>
        <v>99.55</v>
      </c>
    </row>
    <row r="297" spans="1:13" hidden="1" x14ac:dyDescent="0.3">
      <c r="A297" s="99">
        <v>2250</v>
      </c>
      <c r="B297" s="99"/>
      <c r="C297" s="99"/>
      <c r="D297" s="180"/>
      <c r="E297" s="181"/>
      <c r="F297" s="99"/>
      <c r="G297" s="99"/>
      <c r="H297" s="102"/>
      <c r="I297" s="102"/>
      <c r="J297" s="282">
        <f>J298</f>
        <v>0</v>
      </c>
      <c r="K297" s="282">
        <f>K298</f>
        <v>0</v>
      </c>
      <c r="L297" s="102">
        <f t="shared" si="113"/>
        <v>0</v>
      </c>
      <c r="M297" s="102">
        <f t="shared" si="113"/>
        <v>0</v>
      </c>
    </row>
    <row r="298" spans="1:13" hidden="1" x14ac:dyDescent="0.3">
      <c r="A298" s="99"/>
      <c r="B298" s="99"/>
      <c r="C298" s="99"/>
      <c r="D298" s="180"/>
      <c r="E298" s="181"/>
      <c r="F298" s="99"/>
      <c r="G298" s="99"/>
      <c r="H298" s="102"/>
      <c r="I298" s="102"/>
      <c r="J298" s="282">
        <f>J299+J300</f>
        <v>0</v>
      </c>
      <c r="K298" s="282">
        <f>K299+K300</f>
        <v>0</v>
      </c>
      <c r="L298" s="102">
        <f t="shared" si="113"/>
        <v>0</v>
      </c>
      <c r="M298" s="102">
        <f t="shared" si="113"/>
        <v>0</v>
      </c>
    </row>
    <row r="299" spans="1:13" hidden="1" x14ac:dyDescent="0.3">
      <c r="A299" s="99"/>
      <c r="B299" s="99"/>
      <c r="C299" s="99"/>
      <c r="D299" s="180"/>
      <c r="E299" s="181"/>
      <c r="F299" s="99"/>
      <c r="G299" s="99"/>
      <c r="H299" s="102"/>
      <c r="I299" s="102"/>
      <c r="J299" s="282"/>
      <c r="K299" s="282"/>
      <c r="L299" s="102">
        <f t="shared" si="113"/>
        <v>0</v>
      </c>
      <c r="M299" s="102">
        <f t="shared" si="113"/>
        <v>0</v>
      </c>
    </row>
    <row r="300" spans="1:13" x14ac:dyDescent="0.3">
      <c r="A300" s="183" t="s">
        <v>92</v>
      </c>
      <c r="B300" s="184"/>
      <c r="C300" s="185"/>
      <c r="D300" s="183" t="s">
        <v>90</v>
      </c>
      <c r="E300" s="185"/>
      <c r="F300" s="180" t="s">
        <v>93</v>
      </c>
      <c r="G300" s="186"/>
      <c r="H300" s="186"/>
      <c r="I300" s="186"/>
      <c r="J300" s="186"/>
      <c r="K300" s="186"/>
      <c r="L300" s="186"/>
      <c r="M300" s="181"/>
    </row>
    <row r="301" spans="1:13" x14ac:dyDescent="0.3">
      <c r="A301" s="180" t="s">
        <v>55</v>
      </c>
      <c r="B301" s="186"/>
      <c r="C301" s="181"/>
      <c r="D301" s="183"/>
      <c r="E301" s="185"/>
      <c r="F301" s="99"/>
      <c r="G301" s="99"/>
      <c r="H301" s="102">
        <f>H302</f>
        <v>3235.4560000000001</v>
      </c>
      <c r="I301" s="102">
        <f>I302</f>
        <v>773.28213000000005</v>
      </c>
      <c r="J301" s="282">
        <f>J302</f>
        <v>3.2</v>
      </c>
      <c r="K301" s="282">
        <f>K302</f>
        <v>0</v>
      </c>
      <c r="L301" s="102">
        <f t="shared" ref="L301" si="114">H301+J301</f>
        <v>3238.6559999999999</v>
      </c>
      <c r="M301" s="102">
        <f t="shared" ref="M301" si="115">I301+K301</f>
        <v>773.28213000000005</v>
      </c>
    </row>
    <row r="302" spans="1:13" x14ac:dyDescent="0.3">
      <c r="A302" s="101">
        <v>2000</v>
      </c>
      <c r="B302" s="166"/>
      <c r="C302" s="166"/>
      <c r="D302" s="183"/>
      <c r="E302" s="185"/>
      <c r="F302" s="99"/>
      <c r="G302" s="99"/>
      <c r="H302" s="102">
        <f>H303+H307</f>
        <v>3235.4560000000001</v>
      </c>
      <c r="I302" s="102">
        <f>I303+I307</f>
        <v>773.28213000000005</v>
      </c>
      <c r="J302" s="282">
        <f>J307</f>
        <v>3.2</v>
      </c>
      <c r="K302" s="282">
        <f>K307</f>
        <v>0</v>
      </c>
      <c r="L302" s="102">
        <f t="shared" ref="L302:M313" si="116">H302+J302</f>
        <v>3238.6559999999999</v>
      </c>
      <c r="M302" s="102">
        <f t="shared" si="116"/>
        <v>773.28213000000005</v>
      </c>
    </row>
    <row r="303" spans="1:13" x14ac:dyDescent="0.3">
      <c r="A303" s="101">
        <v>2100</v>
      </c>
      <c r="B303" s="166"/>
      <c r="C303" s="166"/>
      <c r="D303" s="183"/>
      <c r="E303" s="185"/>
      <c r="F303" s="99"/>
      <c r="G303" s="99"/>
      <c r="H303" s="102">
        <f>H304+H306</f>
        <v>2814.0940000000001</v>
      </c>
      <c r="I303" s="102">
        <f>I304+I306</f>
        <v>702.30357000000004</v>
      </c>
      <c r="J303" s="282"/>
      <c r="K303" s="282"/>
      <c r="L303" s="102">
        <f t="shared" si="116"/>
        <v>2814.0940000000001</v>
      </c>
      <c r="M303" s="102">
        <f t="shared" si="116"/>
        <v>702.30357000000004</v>
      </c>
    </row>
    <row r="304" spans="1:13" x14ac:dyDescent="0.3">
      <c r="A304" s="101">
        <v>2110</v>
      </c>
      <c r="B304" s="166"/>
      <c r="C304" s="166"/>
      <c r="D304" s="183"/>
      <c r="E304" s="185"/>
      <c r="F304" s="99"/>
      <c r="G304" s="99"/>
      <c r="H304" s="102">
        <f>H305</f>
        <v>2270.634</v>
      </c>
      <c r="I304" s="102">
        <f>I305</f>
        <v>573.41228999999998</v>
      </c>
      <c r="J304" s="282"/>
      <c r="K304" s="282"/>
      <c r="L304" s="102">
        <f t="shared" si="116"/>
        <v>2270.634</v>
      </c>
      <c r="M304" s="102">
        <f t="shared" si="116"/>
        <v>573.41228999999998</v>
      </c>
    </row>
    <row r="305" spans="1:38" x14ac:dyDescent="0.3">
      <c r="A305" s="101">
        <v>2111</v>
      </c>
      <c r="B305" s="166"/>
      <c r="C305" s="166"/>
      <c r="D305" s="183"/>
      <c r="E305" s="185"/>
      <c r="F305" s="99"/>
      <c r="G305" s="99"/>
      <c r="H305" s="102">
        <v>2270.634</v>
      </c>
      <c r="I305" s="102">
        <v>573.41228999999998</v>
      </c>
      <c r="J305" s="282"/>
      <c r="K305" s="282"/>
      <c r="L305" s="102">
        <f t="shared" si="116"/>
        <v>2270.634</v>
      </c>
      <c r="M305" s="102">
        <f t="shared" si="116"/>
        <v>573.41228999999998</v>
      </c>
    </row>
    <row r="306" spans="1:38" x14ac:dyDescent="0.3">
      <c r="A306" s="101">
        <v>2120</v>
      </c>
      <c r="B306" s="166"/>
      <c r="C306" s="166"/>
      <c r="D306" s="183"/>
      <c r="E306" s="185"/>
      <c r="F306" s="99"/>
      <c r="G306" s="99"/>
      <c r="H306" s="102">
        <v>543.46</v>
      </c>
      <c r="I306" s="102">
        <v>128.89127999999999</v>
      </c>
      <c r="J306" s="282"/>
      <c r="K306" s="282"/>
      <c r="L306" s="102">
        <f t="shared" si="116"/>
        <v>543.46</v>
      </c>
      <c r="M306" s="102">
        <f t="shared" si="116"/>
        <v>128.89127999999999</v>
      </c>
    </row>
    <row r="307" spans="1:38" x14ac:dyDescent="0.3">
      <c r="A307" s="101">
        <v>2200</v>
      </c>
      <c r="B307" s="166"/>
      <c r="C307" s="166"/>
      <c r="D307" s="183"/>
      <c r="E307" s="185"/>
      <c r="F307" s="99"/>
      <c r="G307" s="99"/>
      <c r="H307" s="102">
        <f>H308+H309+H310</f>
        <v>421.36199999999997</v>
      </c>
      <c r="I307" s="102">
        <f>I308+I309+I310</f>
        <v>70.978560000000002</v>
      </c>
      <c r="J307" s="282">
        <f>J308</f>
        <v>3.2</v>
      </c>
      <c r="K307" s="282">
        <f>K308</f>
        <v>0</v>
      </c>
      <c r="L307" s="102">
        <f t="shared" si="116"/>
        <v>424.56199999999995</v>
      </c>
      <c r="M307" s="102">
        <f t="shared" si="116"/>
        <v>70.978560000000002</v>
      </c>
    </row>
    <row r="308" spans="1:38" x14ac:dyDescent="0.3">
      <c r="A308" s="101">
        <v>2210</v>
      </c>
      <c r="B308" s="166"/>
      <c r="C308" s="166"/>
      <c r="D308" s="183"/>
      <c r="E308" s="185"/>
      <c r="F308" s="99"/>
      <c r="G308" s="99"/>
      <c r="H308" s="102">
        <v>86.221000000000004</v>
      </c>
      <c r="I308" s="102">
        <v>18.143999999999998</v>
      </c>
      <c r="J308" s="282">
        <v>3.2</v>
      </c>
      <c r="K308" s="282"/>
      <c r="L308" s="102">
        <f t="shared" si="116"/>
        <v>89.421000000000006</v>
      </c>
      <c r="M308" s="102">
        <f t="shared" si="116"/>
        <v>18.143999999999998</v>
      </c>
    </row>
    <row r="309" spans="1:38" x14ac:dyDescent="0.3">
      <c r="A309" s="101">
        <v>2240</v>
      </c>
      <c r="B309" s="166"/>
      <c r="C309" s="166"/>
      <c r="D309" s="183"/>
      <c r="E309" s="185"/>
      <c r="F309" s="99"/>
      <c r="G309" s="99"/>
      <c r="H309" s="102">
        <v>220.256</v>
      </c>
      <c r="I309" s="102">
        <v>7.08643</v>
      </c>
      <c r="J309" s="282"/>
      <c r="K309" s="282"/>
      <c r="L309" s="102">
        <f t="shared" si="116"/>
        <v>220.256</v>
      </c>
      <c r="M309" s="102">
        <f t="shared" si="116"/>
        <v>7.08643</v>
      </c>
    </row>
    <row r="310" spans="1:38" x14ac:dyDescent="0.3">
      <c r="A310" s="101">
        <v>2270</v>
      </c>
      <c r="B310" s="166"/>
      <c r="C310" s="166"/>
      <c r="D310" s="183"/>
      <c r="E310" s="185"/>
      <c r="F310" s="99"/>
      <c r="G310" s="99"/>
      <c r="H310" s="102">
        <f>H311+H312++H313</f>
        <v>114.88500000000001</v>
      </c>
      <c r="I310" s="102">
        <f>I311+I312++I313</f>
        <v>45.748130000000003</v>
      </c>
      <c r="J310" s="282"/>
      <c r="K310" s="282"/>
      <c r="L310" s="102">
        <f t="shared" si="116"/>
        <v>114.88500000000001</v>
      </c>
      <c r="M310" s="102">
        <f t="shared" si="116"/>
        <v>45.748130000000003</v>
      </c>
    </row>
    <row r="311" spans="1:38" x14ac:dyDescent="0.3">
      <c r="A311" s="101">
        <v>2271</v>
      </c>
      <c r="B311" s="166"/>
      <c r="C311" s="166"/>
      <c r="D311" s="183"/>
      <c r="E311" s="185"/>
      <c r="F311" s="99"/>
      <c r="G311" s="99"/>
      <c r="H311" s="102">
        <v>103.009</v>
      </c>
      <c r="I311" s="102">
        <v>44.025230000000001</v>
      </c>
      <c r="J311" s="282"/>
      <c r="K311" s="282"/>
      <c r="L311" s="102">
        <f t="shared" si="116"/>
        <v>103.009</v>
      </c>
      <c r="M311" s="102">
        <f t="shared" si="116"/>
        <v>44.025230000000001</v>
      </c>
    </row>
    <row r="312" spans="1:38" x14ac:dyDescent="0.3">
      <c r="A312" s="101">
        <v>2272</v>
      </c>
      <c r="B312" s="166"/>
      <c r="C312" s="166"/>
      <c r="D312" s="183"/>
      <c r="E312" s="185"/>
      <c r="F312" s="99"/>
      <c r="G312" s="99"/>
      <c r="H312" s="102">
        <v>2.536</v>
      </c>
      <c r="I312" s="102">
        <v>0.29260999999999998</v>
      </c>
      <c r="J312" s="282"/>
      <c r="K312" s="282"/>
      <c r="L312" s="102">
        <f t="shared" si="116"/>
        <v>2.536</v>
      </c>
      <c r="M312" s="102">
        <f t="shared" si="116"/>
        <v>0.29260999999999998</v>
      </c>
    </row>
    <row r="313" spans="1:38" x14ac:dyDescent="0.3">
      <c r="A313" s="101">
        <v>2273</v>
      </c>
      <c r="B313" s="166"/>
      <c r="C313" s="166"/>
      <c r="D313" s="183"/>
      <c r="E313" s="185"/>
      <c r="F313" s="99"/>
      <c r="G313" s="99"/>
      <c r="H313" s="102">
        <v>9.34</v>
      </c>
      <c r="I313" s="102">
        <v>1.4302900000000001</v>
      </c>
      <c r="J313" s="282"/>
      <c r="K313" s="282"/>
      <c r="L313" s="102">
        <f t="shared" si="116"/>
        <v>9.34</v>
      </c>
      <c r="M313" s="102">
        <f t="shared" si="116"/>
        <v>1.4302900000000001</v>
      </c>
    </row>
    <row r="314" spans="1:38" ht="15" hidden="1" customHeight="1" x14ac:dyDescent="0.3">
      <c r="A314" s="183" t="s">
        <v>94</v>
      </c>
      <c r="B314" s="184"/>
      <c r="C314" s="185"/>
      <c r="D314" s="183" t="s">
        <v>90</v>
      </c>
      <c r="E314" s="185"/>
      <c r="F314" s="193" t="s">
        <v>95</v>
      </c>
      <c r="G314" s="194"/>
      <c r="H314" s="194"/>
      <c r="I314" s="194"/>
      <c r="J314" s="194"/>
      <c r="K314" s="194"/>
      <c r="L314" s="194"/>
      <c r="M314" s="194"/>
      <c r="N314" s="56"/>
      <c r="O314" s="56"/>
      <c r="P314" s="56"/>
      <c r="Q314" s="56"/>
      <c r="R314" s="56"/>
      <c r="S314" s="56"/>
      <c r="T314" s="56"/>
      <c r="U314" s="56"/>
      <c r="V314" s="56"/>
      <c r="W314" s="56"/>
      <c r="X314" s="56"/>
      <c r="Y314" s="56"/>
      <c r="Z314" s="56"/>
      <c r="AA314" s="56"/>
      <c r="AB314" s="56"/>
      <c r="AC314" s="56"/>
      <c r="AD314" s="56"/>
      <c r="AE314" s="56"/>
      <c r="AF314" s="56"/>
      <c r="AG314" s="56"/>
      <c r="AH314" s="56"/>
      <c r="AI314" s="56"/>
      <c r="AJ314" s="56"/>
      <c r="AK314" s="56"/>
      <c r="AL314" s="56"/>
    </row>
    <row r="315" spans="1:38" hidden="1" x14ac:dyDescent="0.3">
      <c r="A315" s="180" t="s">
        <v>55</v>
      </c>
      <c r="B315" s="186"/>
      <c r="C315" s="181"/>
      <c r="D315" s="183"/>
      <c r="E315" s="185"/>
      <c r="F315" s="99"/>
      <c r="G315" s="99"/>
      <c r="H315" s="102">
        <f>H316</f>
        <v>0</v>
      </c>
      <c r="I315" s="102">
        <f>I316</f>
        <v>0</v>
      </c>
      <c r="J315" s="282"/>
      <c r="K315" s="282"/>
      <c r="L315" s="102">
        <f t="shared" ref="L315:M318" si="117">H315+J315</f>
        <v>0</v>
      </c>
      <c r="M315" s="102">
        <f t="shared" si="117"/>
        <v>0</v>
      </c>
    </row>
    <row r="316" spans="1:38" hidden="1" x14ac:dyDescent="0.3">
      <c r="A316" s="99">
        <v>2000</v>
      </c>
      <c r="B316" s="99"/>
      <c r="C316" s="99"/>
      <c r="D316" s="183"/>
      <c r="E316" s="185"/>
      <c r="F316" s="99"/>
      <c r="G316" s="99"/>
      <c r="H316" s="102">
        <f>H317</f>
        <v>0</v>
      </c>
      <c r="I316" s="102">
        <f>I317</f>
        <v>0</v>
      </c>
      <c r="J316" s="282"/>
      <c r="K316" s="282"/>
      <c r="L316" s="102">
        <f t="shared" si="117"/>
        <v>0</v>
      </c>
      <c r="M316" s="102">
        <f t="shared" si="117"/>
        <v>0</v>
      </c>
    </row>
    <row r="317" spans="1:38" hidden="1" x14ac:dyDescent="0.3">
      <c r="A317" s="99">
        <v>2700</v>
      </c>
      <c r="B317" s="99"/>
      <c r="C317" s="99"/>
      <c r="D317" s="183"/>
      <c r="E317" s="185"/>
      <c r="F317" s="99"/>
      <c r="G317" s="99"/>
      <c r="H317" s="102">
        <f t="shared" ref="H317:I317" si="118">H318</f>
        <v>0</v>
      </c>
      <c r="I317" s="102">
        <f t="shared" si="118"/>
        <v>0</v>
      </c>
      <c r="J317" s="282"/>
      <c r="K317" s="282"/>
      <c r="L317" s="102">
        <f t="shared" si="117"/>
        <v>0</v>
      </c>
      <c r="M317" s="102">
        <f t="shared" si="117"/>
        <v>0</v>
      </c>
    </row>
    <row r="318" spans="1:38" hidden="1" x14ac:dyDescent="0.3">
      <c r="A318" s="99">
        <v>2730</v>
      </c>
      <c r="B318" s="99"/>
      <c r="C318" s="99"/>
      <c r="D318" s="183"/>
      <c r="E318" s="185"/>
      <c r="F318" s="99"/>
      <c r="G318" s="99"/>
      <c r="H318" s="102"/>
      <c r="I318" s="102"/>
      <c r="J318" s="282"/>
      <c r="K318" s="282"/>
      <c r="L318" s="102">
        <f t="shared" si="117"/>
        <v>0</v>
      </c>
      <c r="M318" s="102">
        <f t="shared" si="117"/>
        <v>0</v>
      </c>
    </row>
    <row r="319" spans="1:38" ht="41.4" customHeight="1" x14ac:dyDescent="0.3">
      <c r="A319" s="183" t="s">
        <v>500</v>
      </c>
      <c r="B319" s="184"/>
      <c r="C319" s="185"/>
      <c r="D319" s="183" t="s">
        <v>53</v>
      </c>
      <c r="E319" s="185"/>
      <c r="F319" s="193" t="s">
        <v>422</v>
      </c>
      <c r="G319" s="194"/>
      <c r="H319" s="194"/>
      <c r="I319" s="194"/>
      <c r="J319" s="194"/>
      <c r="K319" s="194"/>
      <c r="L319" s="194"/>
      <c r="M319" s="208"/>
      <c r="N319" s="56"/>
      <c r="O319" s="56"/>
      <c r="P319" s="56"/>
      <c r="Q319" s="56"/>
      <c r="R319" s="56"/>
      <c r="S319" s="56"/>
      <c r="T319" s="56"/>
      <c r="U319" s="56"/>
      <c r="V319" s="56"/>
      <c r="W319" s="56"/>
      <c r="X319" s="56"/>
      <c r="Y319" s="56"/>
      <c r="Z319" s="56"/>
      <c r="AA319" s="56"/>
      <c r="AB319" s="56"/>
      <c r="AC319" s="56"/>
      <c r="AD319" s="56"/>
      <c r="AE319" s="56"/>
      <c r="AF319" s="56"/>
      <c r="AG319" s="56"/>
      <c r="AH319" s="56"/>
      <c r="AI319" s="56"/>
      <c r="AJ319" s="56"/>
      <c r="AK319" s="56"/>
      <c r="AL319" s="56"/>
    </row>
    <row r="320" spans="1:38" x14ac:dyDescent="0.3">
      <c r="A320" s="180" t="s">
        <v>55</v>
      </c>
      <c r="B320" s="186"/>
      <c r="C320" s="181"/>
      <c r="D320" s="183"/>
      <c r="E320" s="185"/>
      <c r="F320" s="99"/>
      <c r="G320" s="99"/>
      <c r="H320" s="102">
        <f>H321</f>
        <v>130.67500000000001</v>
      </c>
      <c r="I320" s="102">
        <f>I321</f>
        <v>0</v>
      </c>
      <c r="J320" s="282">
        <f>J321+J282</f>
        <v>0</v>
      </c>
      <c r="K320" s="282">
        <f>K321+K282</f>
        <v>0</v>
      </c>
      <c r="L320" s="102">
        <f t="shared" ref="L320" si="119">H320+J320</f>
        <v>130.67500000000001</v>
      </c>
      <c r="M320" s="102">
        <f t="shared" ref="M320" si="120">I320+K320</f>
        <v>0</v>
      </c>
    </row>
    <row r="321" spans="1:13" x14ac:dyDescent="0.3">
      <c r="A321" s="99">
        <v>2000</v>
      </c>
      <c r="B321" s="99"/>
      <c r="C321" s="99"/>
      <c r="D321" s="183"/>
      <c r="E321" s="185"/>
      <c r="F321" s="99"/>
      <c r="G321" s="99"/>
      <c r="H321" s="102">
        <f>H322</f>
        <v>130.67500000000001</v>
      </c>
      <c r="I321" s="102">
        <f>I322</f>
        <v>0</v>
      </c>
      <c r="J321" s="282">
        <f t="shared" ref="J321:K321" si="121">J322</f>
        <v>0</v>
      </c>
      <c r="K321" s="282">
        <f t="shared" si="121"/>
        <v>0</v>
      </c>
      <c r="L321" s="102">
        <f t="shared" ref="L321:M323" si="122">H321+J321</f>
        <v>130.67500000000001</v>
      </c>
      <c r="M321" s="102">
        <f t="shared" si="122"/>
        <v>0</v>
      </c>
    </row>
    <row r="322" spans="1:13" x14ac:dyDescent="0.3">
      <c r="A322" s="99">
        <v>2200</v>
      </c>
      <c r="B322" s="99"/>
      <c r="C322" s="99"/>
      <c r="D322" s="183"/>
      <c r="E322" s="185"/>
      <c r="F322" s="99"/>
      <c r="G322" s="99"/>
      <c r="H322" s="102">
        <f>H323</f>
        <v>130.67500000000001</v>
      </c>
      <c r="I322" s="102">
        <f t="shared" ref="I322:K322" si="123">I323</f>
        <v>0</v>
      </c>
      <c r="J322" s="282">
        <f t="shared" si="123"/>
        <v>0</v>
      </c>
      <c r="K322" s="282">
        <f t="shared" si="123"/>
        <v>0</v>
      </c>
      <c r="L322" s="102">
        <f t="shared" si="122"/>
        <v>130.67500000000001</v>
      </c>
      <c r="M322" s="102">
        <f t="shared" si="122"/>
        <v>0</v>
      </c>
    </row>
    <row r="323" spans="1:13" x14ac:dyDescent="0.3">
      <c r="A323" s="99">
        <v>2240</v>
      </c>
      <c r="B323" s="99"/>
      <c r="C323" s="99"/>
      <c r="D323" s="183"/>
      <c r="E323" s="185"/>
      <c r="F323" s="99"/>
      <c r="G323" s="99"/>
      <c r="H323" s="102">
        <v>130.67500000000001</v>
      </c>
      <c r="I323" s="102"/>
      <c r="J323" s="282"/>
      <c r="K323" s="282"/>
      <c r="L323" s="102">
        <f t="shared" si="122"/>
        <v>130.67500000000001</v>
      </c>
      <c r="M323" s="102">
        <f t="shared" si="122"/>
        <v>0</v>
      </c>
    </row>
    <row r="324" spans="1:13" hidden="1" x14ac:dyDescent="0.3">
      <c r="A324" s="183" t="s">
        <v>98</v>
      </c>
      <c r="B324" s="184"/>
      <c r="C324" s="185"/>
      <c r="D324" s="183" t="s">
        <v>99</v>
      </c>
      <c r="E324" s="185"/>
      <c r="F324" s="186" t="s">
        <v>100</v>
      </c>
      <c r="G324" s="186"/>
      <c r="H324" s="186"/>
      <c r="I324" s="186"/>
      <c r="J324" s="186"/>
      <c r="K324" s="186"/>
      <c r="L324" s="186"/>
      <c r="M324" s="181"/>
    </row>
    <row r="325" spans="1:13" hidden="1" x14ac:dyDescent="0.3">
      <c r="A325" s="180" t="s">
        <v>55</v>
      </c>
      <c r="B325" s="186"/>
      <c r="C325" s="181"/>
      <c r="D325" s="183"/>
      <c r="E325" s="185"/>
      <c r="F325" s="99"/>
      <c r="G325" s="99"/>
      <c r="H325" s="103">
        <f t="shared" ref="H325:I325" si="124">H326</f>
        <v>0</v>
      </c>
      <c r="I325" s="103">
        <f t="shared" si="124"/>
        <v>0</v>
      </c>
      <c r="J325" s="284">
        <f>J326</f>
        <v>0</v>
      </c>
      <c r="K325" s="284">
        <f>K326</f>
        <v>0</v>
      </c>
      <c r="L325" s="103">
        <f t="shared" ref="L325" si="125">H325+J325</f>
        <v>0</v>
      </c>
      <c r="M325" s="103">
        <f t="shared" ref="M325" si="126">I325+K325</f>
        <v>0</v>
      </c>
    </row>
    <row r="326" spans="1:13" hidden="1" x14ac:dyDescent="0.3">
      <c r="A326" s="99">
        <v>3000</v>
      </c>
      <c r="B326" s="99"/>
      <c r="C326" s="99"/>
      <c r="D326" s="183"/>
      <c r="E326" s="185"/>
      <c r="F326" s="99"/>
      <c r="G326" s="99"/>
      <c r="H326" s="103"/>
      <c r="I326" s="103"/>
      <c r="J326" s="284">
        <f>J327+J332</f>
        <v>0</v>
      </c>
      <c r="K326" s="284">
        <f>K327+K332</f>
        <v>0</v>
      </c>
      <c r="L326" s="103">
        <f t="shared" ref="L326:M329" si="127">H326+J326</f>
        <v>0</v>
      </c>
      <c r="M326" s="103">
        <f t="shared" si="127"/>
        <v>0</v>
      </c>
    </row>
    <row r="327" spans="1:13" hidden="1" x14ac:dyDescent="0.3">
      <c r="A327" s="99">
        <v>3100</v>
      </c>
      <c r="B327" s="99"/>
      <c r="C327" s="99"/>
      <c r="D327" s="183"/>
      <c r="E327" s="185"/>
      <c r="F327" s="99"/>
      <c r="G327" s="99"/>
      <c r="H327" s="103"/>
      <c r="I327" s="103"/>
      <c r="J327" s="284">
        <f>J330+J328</f>
        <v>0</v>
      </c>
      <c r="K327" s="284">
        <f>K330+K328</f>
        <v>0</v>
      </c>
      <c r="L327" s="103">
        <f t="shared" si="127"/>
        <v>0</v>
      </c>
      <c r="M327" s="103">
        <f t="shared" si="127"/>
        <v>0</v>
      </c>
    </row>
    <row r="328" spans="1:13" hidden="1" x14ac:dyDescent="0.3">
      <c r="A328" s="99">
        <v>3130</v>
      </c>
      <c r="B328" s="99"/>
      <c r="C328" s="99"/>
      <c r="D328" s="183"/>
      <c r="E328" s="185"/>
      <c r="F328" s="99"/>
      <c r="G328" s="99"/>
      <c r="H328" s="103"/>
      <c r="I328" s="103"/>
      <c r="J328" s="284">
        <f>J329</f>
        <v>0</v>
      </c>
      <c r="K328" s="284">
        <f>K329</f>
        <v>0</v>
      </c>
      <c r="L328" s="103">
        <f t="shared" si="127"/>
        <v>0</v>
      </c>
      <c r="M328" s="103">
        <f t="shared" si="127"/>
        <v>0</v>
      </c>
    </row>
    <row r="329" spans="1:13" hidden="1" x14ac:dyDescent="0.3">
      <c r="A329" s="99">
        <v>3132</v>
      </c>
      <c r="B329" s="99"/>
      <c r="C329" s="99"/>
      <c r="D329" s="183"/>
      <c r="E329" s="185"/>
      <c r="F329" s="99"/>
      <c r="G329" s="99"/>
      <c r="H329" s="103"/>
      <c r="I329" s="103"/>
      <c r="J329" s="284"/>
      <c r="K329" s="284"/>
      <c r="L329" s="103">
        <f t="shared" si="127"/>
        <v>0</v>
      </c>
      <c r="M329" s="103">
        <f t="shared" si="127"/>
        <v>0</v>
      </c>
    </row>
    <row r="330" spans="1:13" hidden="1" x14ac:dyDescent="0.3">
      <c r="A330" s="99">
        <v>3140</v>
      </c>
      <c r="B330" s="99"/>
      <c r="C330" s="99"/>
      <c r="D330" s="183"/>
      <c r="E330" s="185"/>
      <c r="F330" s="99"/>
      <c r="G330" s="99"/>
      <c r="H330" s="103"/>
      <c r="I330" s="103"/>
      <c r="J330" s="284">
        <f>J331</f>
        <v>0</v>
      </c>
      <c r="K330" s="284">
        <f>K331</f>
        <v>0</v>
      </c>
      <c r="L330" s="103">
        <f t="shared" ref="L330:L331" si="128">H330+J330</f>
        <v>0</v>
      </c>
      <c r="M330" s="103">
        <f t="shared" ref="M330:M331" si="129">I330+K330</f>
        <v>0</v>
      </c>
    </row>
    <row r="331" spans="1:13" hidden="1" x14ac:dyDescent="0.3">
      <c r="A331" s="99">
        <v>3142</v>
      </c>
      <c r="B331" s="99"/>
      <c r="C331" s="99"/>
      <c r="D331" s="183"/>
      <c r="E331" s="185"/>
      <c r="F331" s="99"/>
      <c r="G331" s="99"/>
      <c r="H331" s="103"/>
      <c r="I331" s="103"/>
      <c r="J331" s="284"/>
      <c r="K331" s="284"/>
      <c r="L331" s="103">
        <f t="shared" si="128"/>
        <v>0</v>
      </c>
      <c r="M331" s="103">
        <f t="shared" si="129"/>
        <v>0</v>
      </c>
    </row>
    <row r="332" spans="1:13" hidden="1" x14ac:dyDescent="0.3">
      <c r="A332" s="99">
        <v>3200</v>
      </c>
      <c r="B332" s="99"/>
      <c r="C332" s="99"/>
      <c r="D332" s="183"/>
      <c r="E332" s="185"/>
      <c r="F332" s="99"/>
      <c r="G332" s="99"/>
      <c r="H332" s="103"/>
      <c r="I332" s="103"/>
      <c r="J332" s="284">
        <f>J333</f>
        <v>0</v>
      </c>
      <c r="K332" s="284">
        <f>K333</f>
        <v>0</v>
      </c>
      <c r="L332" s="103">
        <f t="shared" ref="L332:M333" si="130">H332+J332</f>
        <v>0</v>
      </c>
      <c r="M332" s="103">
        <f t="shared" si="130"/>
        <v>0</v>
      </c>
    </row>
    <row r="333" spans="1:13" hidden="1" x14ac:dyDescent="0.3">
      <c r="A333" s="99">
        <v>3210</v>
      </c>
      <c r="B333" s="99"/>
      <c r="C333" s="99"/>
      <c r="D333" s="183"/>
      <c r="E333" s="185"/>
      <c r="F333" s="99"/>
      <c r="G333" s="99"/>
      <c r="H333" s="103"/>
      <c r="I333" s="103"/>
      <c r="J333" s="284"/>
      <c r="K333" s="284"/>
      <c r="L333" s="103">
        <f t="shared" si="130"/>
        <v>0</v>
      </c>
      <c r="M333" s="103">
        <f t="shared" si="130"/>
        <v>0</v>
      </c>
    </row>
    <row r="334" spans="1:13" x14ac:dyDescent="0.3">
      <c r="A334" s="183" t="s">
        <v>96</v>
      </c>
      <c r="B334" s="184"/>
      <c r="C334" s="185"/>
      <c r="D334" s="183" t="s">
        <v>147</v>
      </c>
      <c r="E334" s="185"/>
      <c r="F334" s="186" t="s">
        <v>97</v>
      </c>
      <c r="G334" s="186"/>
      <c r="H334" s="186"/>
      <c r="I334" s="186"/>
      <c r="J334" s="186"/>
      <c r="K334" s="186"/>
      <c r="L334" s="186"/>
      <c r="M334" s="181"/>
    </row>
    <row r="335" spans="1:13" x14ac:dyDescent="0.3">
      <c r="A335" s="180" t="s">
        <v>55</v>
      </c>
      <c r="B335" s="186"/>
      <c r="C335" s="181"/>
      <c r="D335" s="183"/>
      <c r="E335" s="185"/>
      <c r="F335" s="99"/>
      <c r="G335" s="99"/>
      <c r="H335" s="103">
        <f>H336</f>
        <v>0</v>
      </c>
      <c r="I335" s="103">
        <f t="shared" ref="I335:K335" si="131">I336</f>
        <v>0</v>
      </c>
      <c r="J335" s="284">
        <f t="shared" si="131"/>
        <v>19200</v>
      </c>
      <c r="K335" s="284">
        <f t="shared" si="131"/>
        <v>8534.7392199999995</v>
      </c>
      <c r="L335" s="103">
        <f>H335+J335</f>
        <v>19200</v>
      </c>
      <c r="M335" s="103">
        <f>I335+K335</f>
        <v>8534.7392199999995</v>
      </c>
    </row>
    <row r="336" spans="1:13" x14ac:dyDescent="0.3">
      <c r="A336" s="99">
        <v>3000</v>
      </c>
      <c r="B336" s="99"/>
      <c r="C336" s="99"/>
      <c r="D336" s="183"/>
      <c r="E336" s="185"/>
      <c r="F336" s="99"/>
      <c r="G336" s="99"/>
      <c r="H336" s="103"/>
      <c r="I336" s="103"/>
      <c r="J336" s="284">
        <f>J337</f>
        <v>19200</v>
      </c>
      <c r="K336" s="284">
        <f>K337</f>
        <v>8534.7392199999995</v>
      </c>
      <c r="L336" s="103">
        <f t="shared" ref="L336:M339" si="132">H336+J336</f>
        <v>19200</v>
      </c>
      <c r="M336" s="103">
        <f t="shared" si="132"/>
        <v>8534.7392199999995</v>
      </c>
    </row>
    <row r="337" spans="1:13" x14ac:dyDescent="0.3">
      <c r="A337" s="99">
        <v>3100</v>
      </c>
      <c r="B337" s="99"/>
      <c r="C337" s="99"/>
      <c r="D337" s="183"/>
      <c r="E337" s="185"/>
      <c r="F337" s="99"/>
      <c r="G337" s="99"/>
      <c r="H337" s="103"/>
      <c r="I337" s="103"/>
      <c r="J337" s="284">
        <f>J338+J340</f>
        <v>19200</v>
      </c>
      <c r="K337" s="284">
        <f>K338+K340</f>
        <v>8534.7392199999995</v>
      </c>
      <c r="L337" s="103">
        <f t="shared" si="132"/>
        <v>19200</v>
      </c>
      <c r="M337" s="103">
        <f t="shared" si="132"/>
        <v>8534.7392199999995</v>
      </c>
    </row>
    <row r="338" spans="1:13" x14ac:dyDescent="0.3">
      <c r="A338" s="99">
        <v>3130</v>
      </c>
      <c r="B338" s="99"/>
      <c r="C338" s="99"/>
      <c r="D338" s="183"/>
      <c r="E338" s="185"/>
      <c r="F338" s="99"/>
      <c r="G338" s="99"/>
      <c r="H338" s="103"/>
      <c r="I338" s="103"/>
      <c r="J338" s="284">
        <f>J339</f>
        <v>10600</v>
      </c>
      <c r="K338" s="284">
        <f>K339</f>
        <v>5815.7379799999999</v>
      </c>
      <c r="L338" s="103">
        <f t="shared" si="132"/>
        <v>10600</v>
      </c>
      <c r="M338" s="103">
        <f t="shared" si="132"/>
        <v>5815.7379799999999</v>
      </c>
    </row>
    <row r="339" spans="1:13" x14ac:dyDescent="0.3">
      <c r="A339" s="99">
        <v>3132</v>
      </c>
      <c r="B339" s="99"/>
      <c r="C339" s="99"/>
      <c r="D339" s="183"/>
      <c r="E339" s="185"/>
      <c r="F339" s="99"/>
      <c r="G339" s="99"/>
      <c r="H339" s="103"/>
      <c r="I339" s="103"/>
      <c r="J339" s="284">
        <v>10600</v>
      </c>
      <c r="K339" s="284">
        <v>5815.7379799999999</v>
      </c>
      <c r="L339" s="103">
        <f t="shared" si="132"/>
        <v>10600</v>
      </c>
      <c r="M339" s="103">
        <f t="shared" si="132"/>
        <v>5815.7379799999999</v>
      </c>
    </row>
    <row r="340" spans="1:13" x14ac:dyDescent="0.3">
      <c r="A340" s="99">
        <v>3140</v>
      </c>
      <c r="B340" s="99"/>
      <c r="C340" s="99"/>
      <c r="D340" s="183"/>
      <c r="E340" s="185"/>
      <c r="F340" s="99"/>
      <c r="G340" s="99"/>
      <c r="H340" s="103"/>
      <c r="I340" s="103"/>
      <c r="J340" s="284">
        <f>J341</f>
        <v>8600</v>
      </c>
      <c r="K340" s="284">
        <f>K341</f>
        <v>2719.0012400000001</v>
      </c>
      <c r="L340" s="103">
        <f t="shared" ref="L340:L341" si="133">H340+J340</f>
        <v>8600</v>
      </c>
      <c r="M340" s="103">
        <f t="shared" ref="M340:M341" si="134">I340+K340</f>
        <v>2719.0012400000001</v>
      </c>
    </row>
    <row r="341" spans="1:13" x14ac:dyDescent="0.3">
      <c r="A341" s="99">
        <v>3142</v>
      </c>
      <c r="B341" s="99"/>
      <c r="C341" s="99"/>
      <c r="D341" s="183"/>
      <c r="E341" s="185"/>
      <c r="F341" s="99"/>
      <c r="G341" s="99"/>
      <c r="H341" s="103"/>
      <c r="I341" s="103"/>
      <c r="J341" s="284">
        <v>8600</v>
      </c>
      <c r="K341" s="284">
        <v>2719.0012400000001</v>
      </c>
      <c r="L341" s="103">
        <f t="shared" si="133"/>
        <v>8600</v>
      </c>
      <c r="M341" s="103">
        <f t="shared" si="134"/>
        <v>2719.0012400000001</v>
      </c>
    </row>
    <row r="342" spans="1:13" x14ac:dyDescent="0.3">
      <c r="A342" s="183" t="s">
        <v>172</v>
      </c>
      <c r="B342" s="184"/>
      <c r="C342" s="185"/>
      <c r="D342" s="183" t="s">
        <v>50</v>
      </c>
      <c r="E342" s="185"/>
      <c r="F342" s="180" t="s">
        <v>171</v>
      </c>
      <c r="G342" s="186"/>
      <c r="H342" s="186"/>
      <c r="I342" s="186"/>
      <c r="J342" s="186"/>
      <c r="K342" s="186"/>
      <c r="L342" s="186"/>
      <c r="M342" s="181"/>
    </row>
    <row r="343" spans="1:13" x14ac:dyDescent="0.3">
      <c r="A343" s="180" t="s">
        <v>55</v>
      </c>
      <c r="B343" s="186"/>
      <c r="C343" s="181"/>
      <c r="D343" s="180"/>
      <c r="E343" s="181"/>
      <c r="F343" s="99"/>
      <c r="G343" s="99"/>
      <c r="H343" s="102">
        <f>H344</f>
        <v>102108.2</v>
      </c>
      <c r="I343" s="102">
        <f>I344</f>
        <v>85385.820689999993</v>
      </c>
      <c r="J343" s="282">
        <f>J344+J353</f>
        <v>0</v>
      </c>
      <c r="K343" s="282">
        <f>K344+K353</f>
        <v>0</v>
      </c>
      <c r="L343" s="102">
        <f t="shared" ref="L343:L344" si="135">H343+J343</f>
        <v>102108.2</v>
      </c>
      <c r="M343" s="102">
        <f t="shared" ref="M343:M344" si="136">I343+K343</f>
        <v>85385.820689999993</v>
      </c>
    </row>
    <row r="344" spans="1:13" x14ac:dyDescent="0.3">
      <c r="A344" s="99">
        <v>2000</v>
      </c>
      <c r="B344" s="99"/>
      <c r="C344" s="99"/>
      <c r="D344" s="180"/>
      <c r="E344" s="181"/>
      <c r="F344" s="99"/>
      <c r="G344" s="99"/>
      <c r="H344" s="102">
        <f>H349+H345</f>
        <v>102108.2</v>
      </c>
      <c r="I344" s="102">
        <f>I349+I345</f>
        <v>85385.820689999993</v>
      </c>
      <c r="J344" s="282"/>
      <c r="K344" s="282"/>
      <c r="L344" s="102">
        <f t="shared" si="135"/>
        <v>102108.2</v>
      </c>
      <c r="M344" s="102">
        <f t="shared" si="136"/>
        <v>85385.820689999993</v>
      </c>
    </row>
    <row r="345" spans="1:13" x14ac:dyDescent="0.3">
      <c r="A345" s="98">
        <v>2100</v>
      </c>
      <c r="B345" s="99"/>
      <c r="C345" s="99"/>
      <c r="D345" s="163"/>
      <c r="E345" s="164"/>
      <c r="F345" s="99"/>
      <c r="G345" s="99"/>
      <c r="H345" s="102">
        <f>H346+H348</f>
        <v>102108.2</v>
      </c>
      <c r="I345" s="102">
        <f>I346+I348</f>
        <v>85385.820689999993</v>
      </c>
      <c r="J345" s="282"/>
      <c r="K345" s="282"/>
      <c r="L345" s="102"/>
      <c r="M345" s="102"/>
    </row>
    <row r="346" spans="1:13" x14ac:dyDescent="0.3">
      <c r="A346" s="98">
        <v>2110</v>
      </c>
      <c r="B346" s="99"/>
      <c r="C346" s="99"/>
      <c r="D346" s="163"/>
      <c r="E346" s="164"/>
      <c r="F346" s="99"/>
      <c r="G346" s="99"/>
      <c r="H346" s="102">
        <f>H347</f>
        <v>83695.245999999999</v>
      </c>
      <c r="I346" s="102">
        <f t="shared" ref="I346" si="137">I347</f>
        <v>69954.518249999994</v>
      </c>
      <c r="J346" s="282"/>
      <c r="K346" s="282"/>
      <c r="L346" s="102"/>
      <c r="M346" s="102"/>
    </row>
    <row r="347" spans="1:13" x14ac:dyDescent="0.3">
      <c r="A347" s="98">
        <v>2111</v>
      </c>
      <c r="B347" s="99"/>
      <c r="C347" s="99"/>
      <c r="D347" s="163"/>
      <c r="E347" s="164"/>
      <c r="F347" s="99"/>
      <c r="G347" s="99"/>
      <c r="H347" s="102">
        <v>83695.245999999999</v>
      </c>
      <c r="I347" s="102">
        <v>69954.518249999994</v>
      </c>
      <c r="J347" s="282"/>
      <c r="K347" s="282"/>
      <c r="L347" s="102"/>
      <c r="M347" s="102"/>
    </row>
    <row r="348" spans="1:13" x14ac:dyDescent="0.3">
      <c r="A348" s="99">
        <v>2120</v>
      </c>
      <c r="B348" s="99"/>
      <c r="C348" s="99"/>
      <c r="D348" s="163"/>
      <c r="E348" s="164"/>
      <c r="F348" s="99"/>
      <c r="G348" s="99"/>
      <c r="H348" s="102">
        <v>18412.954000000002</v>
      </c>
      <c r="I348" s="102">
        <v>15431.302439999999</v>
      </c>
      <c r="J348" s="282"/>
      <c r="K348" s="282"/>
      <c r="L348" s="102"/>
      <c r="M348" s="102"/>
    </row>
    <row r="349" spans="1:13" hidden="1" x14ac:dyDescent="0.3">
      <c r="A349" s="98">
        <v>2200</v>
      </c>
      <c r="B349" s="98"/>
      <c r="C349" s="98"/>
      <c r="D349" s="180"/>
      <c r="E349" s="181"/>
      <c r="F349" s="99"/>
      <c r="G349" s="99"/>
      <c r="H349" s="102"/>
      <c r="I349" s="102"/>
      <c r="J349" s="282"/>
      <c r="K349" s="282"/>
      <c r="L349" s="102">
        <f t="shared" ref="L349:L355" si="138">H349+J349</f>
        <v>0</v>
      </c>
      <c r="M349" s="102">
        <f t="shared" ref="M349:M355" si="139">I349+K349</f>
        <v>0</v>
      </c>
    </row>
    <row r="350" spans="1:13" hidden="1" x14ac:dyDescent="0.3">
      <c r="A350" s="98">
        <v>2210</v>
      </c>
      <c r="B350" s="98"/>
      <c r="C350" s="98"/>
      <c r="D350" s="180"/>
      <c r="E350" s="181"/>
      <c r="F350" s="99"/>
      <c r="G350" s="99"/>
      <c r="H350" s="102"/>
      <c r="I350" s="102"/>
      <c r="J350" s="282"/>
      <c r="K350" s="282"/>
      <c r="L350" s="102">
        <f t="shared" si="138"/>
        <v>0</v>
      </c>
      <c r="M350" s="102">
        <f t="shared" si="139"/>
        <v>0</v>
      </c>
    </row>
    <row r="351" spans="1:13" hidden="1" x14ac:dyDescent="0.3">
      <c r="A351" s="98">
        <v>2230</v>
      </c>
      <c r="B351" s="98"/>
      <c r="C351" s="98"/>
      <c r="D351" s="180"/>
      <c r="E351" s="181"/>
      <c r="F351" s="99"/>
      <c r="G351" s="99"/>
      <c r="H351" s="102"/>
      <c r="I351" s="102"/>
      <c r="J351" s="282"/>
      <c r="K351" s="282"/>
      <c r="L351" s="102">
        <f t="shared" si="138"/>
        <v>0</v>
      </c>
      <c r="M351" s="102">
        <f t="shared" si="139"/>
        <v>0</v>
      </c>
    </row>
    <row r="352" spans="1:13" hidden="1" x14ac:dyDescent="0.3">
      <c r="A352" s="99">
        <v>2240</v>
      </c>
      <c r="B352" s="99"/>
      <c r="C352" s="99"/>
      <c r="D352" s="180"/>
      <c r="E352" s="181"/>
      <c r="F352" s="99"/>
      <c r="G352" s="99"/>
      <c r="H352" s="102"/>
      <c r="I352" s="102"/>
      <c r="J352" s="282"/>
      <c r="K352" s="282"/>
      <c r="L352" s="102">
        <f t="shared" si="138"/>
        <v>0</v>
      </c>
      <c r="M352" s="102">
        <f t="shared" si="139"/>
        <v>0</v>
      </c>
    </row>
    <row r="353" spans="1:13" hidden="1" x14ac:dyDescent="0.3">
      <c r="A353" s="99">
        <v>2280</v>
      </c>
      <c r="B353" s="99"/>
      <c r="C353" s="99"/>
      <c r="D353" s="180"/>
      <c r="E353" s="181"/>
      <c r="F353" s="99"/>
      <c r="G353" s="99"/>
      <c r="H353" s="102"/>
      <c r="I353" s="102"/>
      <c r="J353" s="282">
        <f>J354</f>
        <v>0</v>
      </c>
      <c r="K353" s="282">
        <f>K354</f>
        <v>0</v>
      </c>
      <c r="L353" s="102">
        <f t="shared" si="138"/>
        <v>0</v>
      </c>
      <c r="M353" s="102">
        <f t="shared" si="139"/>
        <v>0</v>
      </c>
    </row>
    <row r="354" spans="1:13" hidden="1" x14ac:dyDescent="0.3">
      <c r="A354" s="99">
        <v>2282</v>
      </c>
      <c r="B354" s="99"/>
      <c r="C354" s="99"/>
      <c r="D354" s="180"/>
      <c r="E354" s="181"/>
      <c r="F354" s="99"/>
      <c r="G354" s="99"/>
      <c r="H354" s="102"/>
      <c r="I354" s="102"/>
      <c r="J354" s="282">
        <f>J355+J356</f>
        <v>0</v>
      </c>
      <c r="K354" s="282">
        <f>K355+K356</f>
        <v>0</v>
      </c>
      <c r="L354" s="102">
        <f t="shared" si="138"/>
        <v>0</v>
      </c>
      <c r="M354" s="102">
        <f t="shared" si="139"/>
        <v>0</v>
      </c>
    </row>
    <row r="355" spans="1:13" hidden="1" x14ac:dyDescent="0.3">
      <c r="A355" s="99"/>
      <c r="B355" s="99"/>
      <c r="C355" s="99"/>
      <c r="D355" s="180"/>
      <c r="E355" s="181"/>
      <c r="F355" s="99"/>
      <c r="G355" s="99"/>
      <c r="H355" s="102"/>
      <c r="I355" s="102"/>
      <c r="J355" s="282"/>
      <c r="K355" s="282"/>
      <c r="L355" s="102">
        <f t="shared" si="138"/>
        <v>0</v>
      </c>
      <c r="M355" s="102">
        <f t="shared" si="139"/>
        <v>0</v>
      </c>
    </row>
    <row r="356" spans="1:13" x14ac:dyDescent="0.3">
      <c r="A356" s="183" t="s">
        <v>188</v>
      </c>
      <c r="B356" s="184"/>
      <c r="C356" s="185"/>
      <c r="D356" s="183" t="s">
        <v>53</v>
      </c>
      <c r="E356" s="185"/>
      <c r="F356" s="180" t="s">
        <v>189</v>
      </c>
      <c r="G356" s="186"/>
      <c r="H356" s="186"/>
      <c r="I356" s="186"/>
      <c r="J356" s="186"/>
      <c r="K356" s="186"/>
      <c r="L356" s="186"/>
      <c r="M356" s="181"/>
    </row>
    <row r="357" spans="1:13" x14ac:dyDescent="0.3">
      <c r="A357" s="180" t="s">
        <v>55</v>
      </c>
      <c r="B357" s="186"/>
      <c r="C357" s="181"/>
      <c r="D357" s="180"/>
      <c r="E357" s="181"/>
      <c r="F357" s="99"/>
      <c r="G357" s="99"/>
      <c r="H357" s="102">
        <f>H358</f>
        <v>1273.7</v>
      </c>
      <c r="I357" s="102">
        <f>I358</f>
        <v>984.98970999999995</v>
      </c>
      <c r="J357" s="282">
        <f>J358+J370</f>
        <v>0</v>
      </c>
      <c r="K357" s="282">
        <f>K358+K370</f>
        <v>0</v>
      </c>
      <c r="L357" s="102">
        <f t="shared" ref="L357:L358" si="140">H357+J357</f>
        <v>1273.7</v>
      </c>
      <c r="M357" s="102">
        <f t="shared" ref="M357:M358" si="141">I357+K357</f>
        <v>984.98970999999995</v>
      </c>
    </row>
    <row r="358" spans="1:13" x14ac:dyDescent="0.3">
      <c r="A358" s="99">
        <v>2000</v>
      </c>
      <c r="B358" s="99"/>
      <c r="C358" s="99"/>
      <c r="D358" s="180"/>
      <c r="E358" s="181"/>
      <c r="F358" s="99"/>
      <c r="G358" s="99"/>
      <c r="H358" s="102">
        <f>H363+H359+H372</f>
        <v>1273.7</v>
      </c>
      <c r="I358" s="102">
        <f>I363+I359+I372</f>
        <v>984.98970999999995</v>
      </c>
      <c r="J358" s="282"/>
      <c r="K358" s="282"/>
      <c r="L358" s="102">
        <f t="shared" si="140"/>
        <v>1273.7</v>
      </c>
      <c r="M358" s="102">
        <f t="shared" si="141"/>
        <v>984.98970999999995</v>
      </c>
    </row>
    <row r="359" spans="1:13" x14ac:dyDescent="0.3">
      <c r="A359" s="98">
        <v>2100</v>
      </c>
      <c r="B359" s="99"/>
      <c r="C359" s="99"/>
      <c r="D359" s="163"/>
      <c r="E359" s="164"/>
      <c r="F359" s="99"/>
      <c r="G359" s="99"/>
      <c r="H359" s="102">
        <f>H360+H362</f>
        <v>1273.7</v>
      </c>
      <c r="I359" s="102">
        <f>I360+I362</f>
        <v>984.98970999999995</v>
      </c>
      <c r="J359" s="282"/>
      <c r="K359" s="282"/>
      <c r="L359" s="102"/>
      <c r="M359" s="102"/>
    </row>
    <row r="360" spans="1:13" x14ac:dyDescent="0.3">
      <c r="A360" s="98">
        <v>2110</v>
      </c>
      <c r="B360" s="99"/>
      <c r="C360" s="99"/>
      <c r="D360" s="163"/>
      <c r="E360" s="164"/>
      <c r="F360" s="99"/>
      <c r="G360" s="99"/>
      <c r="H360" s="102">
        <f>H361</f>
        <v>1044</v>
      </c>
      <c r="I360" s="102">
        <f t="shared" ref="I360" si="142">I361</f>
        <v>807.16017999999997</v>
      </c>
      <c r="J360" s="282"/>
      <c r="K360" s="282"/>
      <c r="L360" s="102"/>
      <c r="M360" s="102"/>
    </row>
    <row r="361" spans="1:13" x14ac:dyDescent="0.3">
      <c r="A361" s="98">
        <v>2111</v>
      </c>
      <c r="B361" s="99"/>
      <c r="C361" s="99"/>
      <c r="D361" s="163"/>
      <c r="E361" s="164"/>
      <c r="F361" s="99"/>
      <c r="G361" s="99"/>
      <c r="H361" s="102">
        <v>1044</v>
      </c>
      <c r="I361" s="102">
        <v>807.16017999999997</v>
      </c>
      <c r="J361" s="282"/>
      <c r="K361" s="282"/>
      <c r="L361" s="102"/>
      <c r="M361" s="102"/>
    </row>
    <row r="362" spans="1:13" x14ac:dyDescent="0.3">
      <c r="A362" s="99">
        <v>2120</v>
      </c>
      <c r="B362" s="99"/>
      <c r="C362" s="99"/>
      <c r="D362" s="163"/>
      <c r="E362" s="164"/>
      <c r="F362" s="99"/>
      <c r="G362" s="99"/>
      <c r="H362" s="102">
        <v>229.7</v>
      </c>
      <c r="I362" s="102">
        <v>177.82953000000001</v>
      </c>
      <c r="J362" s="282"/>
      <c r="K362" s="282"/>
      <c r="L362" s="102"/>
      <c r="M362" s="102"/>
    </row>
    <row r="363" spans="1:13" hidden="1" x14ac:dyDescent="0.3">
      <c r="A363" s="98">
        <v>2200</v>
      </c>
      <c r="B363" s="98"/>
      <c r="C363" s="98"/>
      <c r="D363" s="180"/>
      <c r="E363" s="181"/>
      <c r="F363" s="99"/>
      <c r="G363" s="99"/>
      <c r="H363" s="102">
        <f>H364+H366+H367+H370</f>
        <v>0</v>
      </c>
      <c r="I363" s="102">
        <f>I364+I366+I367+I370</f>
        <v>0</v>
      </c>
      <c r="J363" s="282"/>
      <c r="K363" s="282"/>
      <c r="L363" s="102">
        <f t="shared" ref="L363:L372" si="143">H363+J363</f>
        <v>0</v>
      </c>
      <c r="M363" s="102">
        <f t="shared" ref="M363:M372" si="144">I363+K363</f>
        <v>0</v>
      </c>
    </row>
    <row r="364" spans="1:13" hidden="1" x14ac:dyDescent="0.3">
      <c r="A364" s="98">
        <v>2210</v>
      </c>
      <c r="B364" s="98"/>
      <c r="C364" s="98"/>
      <c r="D364" s="180"/>
      <c r="E364" s="181"/>
      <c r="F364" s="99"/>
      <c r="G364" s="99"/>
      <c r="H364" s="102"/>
      <c r="I364" s="102"/>
      <c r="J364" s="282"/>
      <c r="K364" s="282"/>
      <c r="L364" s="102">
        <f t="shared" si="143"/>
        <v>0</v>
      </c>
      <c r="M364" s="102">
        <f t="shared" si="144"/>
        <v>0</v>
      </c>
    </row>
    <row r="365" spans="1:13" hidden="1" x14ac:dyDescent="0.3">
      <c r="A365" s="98">
        <v>2230</v>
      </c>
      <c r="B365" s="98"/>
      <c r="C365" s="98"/>
      <c r="D365" s="180"/>
      <c r="E365" s="181"/>
      <c r="F365" s="99"/>
      <c r="G365" s="99"/>
      <c r="H365" s="102"/>
      <c r="I365" s="102"/>
      <c r="J365" s="282"/>
      <c r="K365" s="282"/>
      <c r="L365" s="102">
        <f t="shared" si="143"/>
        <v>0</v>
      </c>
      <c r="M365" s="102">
        <f t="shared" si="144"/>
        <v>0</v>
      </c>
    </row>
    <row r="366" spans="1:13" hidden="1" x14ac:dyDescent="0.3">
      <c r="A366" s="99">
        <v>2240</v>
      </c>
      <c r="B366" s="99"/>
      <c r="C366" s="99"/>
      <c r="D366" s="180"/>
      <c r="E366" s="181"/>
      <c r="F366" s="99"/>
      <c r="G366" s="99"/>
      <c r="H366" s="102"/>
      <c r="I366" s="102"/>
      <c r="J366" s="282"/>
      <c r="K366" s="282"/>
      <c r="L366" s="102">
        <f t="shared" si="143"/>
        <v>0</v>
      </c>
      <c r="M366" s="102">
        <f t="shared" si="144"/>
        <v>0</v>
      </c>
    </row>
    <row r="367" spans="1:13" hidden="1" x14ac:dyDescent="0.3">
      <c r="A367" s="99">
        <v>2270</v>
      </c>
      <c r="B367" s="99"/>
      <c r="C367" s="99"/>
      <c r="D367" s="163"/>
      <c r="E367" s="164"/>
      <c r="F367" s="99"/>
      <c r="G367" s="99"/>
      <c r="H367" s="102">
        <f>H368+H369</f>
        <v>0</v>
      </c>
      <c r="I367" s="102">
        <f>I368+I369</f>
        <v>0</v>
      </c>
      <c r="J367" s="282"/>
      <c r="K367" s="282"/>
      <c r="L367" s="102"/>
      <c r="M367" s="102"/>
    </row>
    <row r="368" spans="1:13" hidden="1" x14ac:dyDescent="0.3">
      <c r="A368" s="99">
        <v>2272</v>
      </c>
      <c r="B368" s="99"/>
      <c r="C368" s="99"/>
      <c r="D368" s="163"/>
      <c r="E368" s="164"/>
      <c r="F368" s="99"/>
      <c r="G368" s="99"/>
      <c r="H368" s="102"/>
      <c r="I368" s="102"/>
      <c r="J368" s="282"/>
      <c r="K368" s="282"/>
      <c r="L368" s="102"/>
      <c r="M368" s="102"/>
    </row>
    <row r="369" spans="1:13" hidden="1" x14ac:dyDescent="0.3">
      <c r="A369" s="99">
        <v>2273</v>
      </c>
      <c r="B369" s="99"/>
      <c r="C369" s="99"/>
      <c r="D369" s="163"/>
      <c r="E369" s="164"/>
      <c r="F369" s="99"/>
      <c r="G369" s="99"/>
      <c r="H369" s="102"/>
      <c r="I369" s="102"/>
      <c r="J369" s="282"/>
      <c r="K369" s="282"/>
      <c r="L369" s="102"/>
      <c r="M369" s="102"/>
    </row>
    <row r="370" spans="1:13" hidden="1" x14ac:dyDescent="0.3">
      <c r="A370" s="99">
        <v>2280</v>
      </c>
      <c r="B370" s="99"/>
      <c r="C370" s="99"/>
      <c r="D370" s="180"/>
      <c r="E370" s="181"/>
      <c r="F370" s="99"/>
      <c r="G370" s="99"/>
      <c r="H370" s="102">
        <f>H371</f>
        <v>0</v>
      </c>
      <c r="I370" s="102">
        <f>I371</f>
        <v>0</v>
      </c>
      <c r="J370" s="282">
        <f>J371</f>
        <v>0</v>
      </c>
      <c r="K370" s="282">
        <f>K371</f>
        <v>0</v>
      </c>
      <c r="L370" s="102">
        <f t="shared" si="143"/>
        <v>0</v>
      </c>
      <c r="M370" s="102">
        <f t="shared" si="144"/>
        <v>0</v>
      </c>
    </row>
    <row r="371" spans="1:13" hidden="1" x14ac:dyDescent="0.3">
      <c r="A371" s="99">
        <v>2282</v>
      </c>
      <c r="B371" s="99"/>
      <c r="C371" s="99"/>
      <c r="D371" s="180"/>
      <c r="E371" s="181"/>
      <c r="F371" s="99"/>
      <c r="G371" s="99"/>
      <c r="H371" s="102"/>
      <c r="I371" s="102"/>
      <c r="J371" s="282">
        <f>J372+J373</f>
        <v>0</v>
      </c>
      <c r="K371" s="282">
        <f>K372+K373</f>
        <v>0</v>
      </c>
      <c r="L371" s="102">
        <f t="shared" si="143"/>
        <v>0</v>
      </c>
      <c r="M371" s="102">
        <f t="shared" si="144"/>
        <v>0</v>
      </c>
    </row>
    <row r="372" spans="1:13" hidden="1" x14ac:dyDescent="0.3">
      <c r="A372" s="99">
        <v>2800</v>
      </c>
      <c r="B372" s="99"/>
      <c r="C372" s="99"/>
      <c r="D372" s="180"/>
      <c r="E372" s="181"/>
      <c r="F372" s="99"/>
      <c r="G372" s="99"/>
      <c r="H372" s="102"/>
      <c r="I372" s="102"/>
      <c r="J372" s="282"/>
      <c r="K372" s="282"/>
      <c r="L372" s="102">
        <f t="shared" si="143"/>
        <v>0</v>
      </c>
      <c r="M372" s="102">
        <f t="shared" si="144"/>
        <v>0</v>
      </c>
    </row>
    <row r="373" spans="1:13" ht="37.5" customHeight="1" x14ac:dyDescent="0.3">
      <c r="A373" s="183" t="s">
        <v>200</v>
      </c>
      <c r="B373" s="184"/>
      <c r="C373" s="185"/>
      <c r="D373" s="183" t="s">
        <v>53</v>
      </c>
      <c r="E373" s="185"/>
      <c r="F373" s="193" t="s">
        <v>201</v>
      </c>
      <c r="G373" s="194"/>
      <c r="H373" s="194"/>
      <c r="I373" s="194"/>
      <c r="J373" s="194"/>
      <c r="K373" s="194"/>
      <c r="L373" s="194"/>
      <c r="M373" s="208"/>
    </row>
    <row r="374" spans="1:13" x14ac:dyDescent="0.3">
      <c r="A374" s="180" t="s">
        <v>55</v>
      </c>
      <c r="B374" s="186"/>
      <c r="C374" s="181"/>
      <c r="D374" s="180"/>
      <c r="E374" s="181"/>
      <c r="F374" s="99"/>
      <c r="G374" s="99"/>
      <c r="H374" s="102">
        <f>H375</f>
        <v>268.8</v>
      </c>
      <c r="I374" s="102">
        <f>I375</f>
        <v>81.379600000000011</v>
      </c>
      <c r="J374" s="282">
        <f>J375+J387+J390</f>
        <v>0</v>
      </c>
      <c r="K374" s="282">
        <f>K375+K387+K390</f>
        <v>0</v>
      </c>
      <c r="L374" s="102">
        <f t="shared" ref="L374:L375" si="145">H374+J374</f>
        <v>268.8</v>
      </c>
      <c r="M374" s="102">
        <f t="shared" ref="M374:M375" si="146">I374+K374</f>
        <v>81.379600000000011</v>
      </c>
    </row>
    <row r="375" spans="1:13" x14ac:dyDescent="0.3">
      <c r="A375" s="99">
        <v>2000</v>
      </c>
      <c r="B375" s="99"/>
      <c r="C375" s="99"/>
      <c r="D375" s="180"/>
      <c r="E375" s="181"/>
      <c r="F375" s="99"/>
      <c r="G375" s="99"/>
      <c r="H375" s="102">
        <f>H380+H376+H389</f>
        <v>268.8</v>
      </c>
      <c r="I375" s="102">
        <f>I380+I376+I389</f>
        <v>81.379600000000011</v>
      </c>
      <c r="J375" s="282"/>
      <c r="K375" s="282"/>
      <c r="L375" s="102">
        <f t="shared" si="145"/>
        <v>268.8</v>
      </c>
      <c r="M375" s="102">
        <f t="shared" si="146"/>
        <v>81.379600000000011</v>
      </c>
    </row>
    <row r="376" spans="1:13" x14ac:dyDescent="0.3">
      <c r="A376" s="98">
        <v>2100</v>
      </c>
      <c r="B376" s="99"/>
      <c r="C376" s="99"/>
      <c r="D376" s="163"/>
      <c r="E376" s="164"/>
      <c r="F376" s="99"/>
      <c r="G376" s="99"/>
      <c r="H376" s="102">
        <f>H377+H379</f>
        <v>268.8</v>
      </c>
      <c r="I376" s="102">
        <f>I377+I379</f>
        <v>81.379600000000011</v>
      </c>
      <c r="J376" s="282"/>
      <c r="K376" s="282"/>
      <c r="L376" s="102"/>
      <c r="M376" s="102"/>
    </row>
    <row r="377" spans="1:13" x14ac:dyDescent="0.3">
      <c r="A377" s="98">
        <v>2110</v>
      </c>
      <c r="B377" s="99"/>
      <c r="C377" s="99"/>
      <c r="D377" s="163"/>
      <c r="E377" s="164"/>
      <c r="F377" s="99"/>
      <c r="G377" s="99"/>
      <c r="H377" s="102">
        <f>H378</f>
        <v>220.328</v>
      </c>
      <c r="I377" s="102">
        <f t="shared" ref="I377" si="147">I378</f>
        <v>66.701260000000005</v>
      </c>
      <c r="J377" s="282"/>
      <c r="K377" s="282"/>
      <c r="L377" s="102"/>
      <c r="M377" s="102"/>
    </row>
    <row r="378" spans="1:13" x14ac:dyDescent="0.3">
      <c r="A378" s="98">
        <v>2111</v>
      </c>
      <c r="B378" s="99"/>
      <c r="C378" s="99"/>
      <c r="D378" s="163"/>
      <c r="E378" s="164"/>
      <c r="F378" s="99"/>
      <c r="G378" s="99"/>
      <c r="H378" s="102">
        <v>220.328</v>
      </c>
      <c r="I378" s="102">
        <v>66.701260000000005</v>
      </c>
      <c r="J378" s="282"/>
      <c r="K378" s="282"/>
      <c r="L378" s="102"/>
      <c r="M378" s="102"/>
    </row>
    <row r="379" spans="1:13" x14ac:dyDescent="0.3">
      <c r="A379" s="99">
        <v>2120</v>
      </c>
      <c r="B379" s="99"/>
      <c r="C379" s="99"/>
      <c r="D379" s="163"/>
      <c r="E379" s="164"/>
      <c r="F379" s="99"/>
      <c r="G379" s="99"/>
      <c r="H379" s="102">
        <v>48.472000000000001</v>
      </c>
      <c r="I379" s="102">
        <v>14.67834</v>
      </c>
      <c r="J379" s="282"/>
      <c r="K379" s="282"/>
      <c r="L379" s="102"/>
      <c r="M379" s="102"/>
    </row>
    <row r="380" spans="1:13" hidden="1" x14ac:dyDescent="0.3">
      <c r="A380" s="98">
        <v>2200</v>
      </c>
      <c r="B380" s="98"/>
      <c r="C380" s="98"/>
      <c r="D380" s="180"/>
      <c r="E380" s="181"/>
      <c r="F380" s="99"/>
      <c r="G380" s="99"/>
      <c r="H380" s="102">
        <f>H381+H383+H384+H387</f>
        <v>0</v>
      </c>
      <c r="I380" s="102">
        <f>I381+I383+I384+I387</f>
        <v>0</v>
      </c>
      <c r="J380" s="282"/>
      <c r="K380" s="282"/>
      <c r="L380" s="102">
        <f t="shared" ref="L380:L383" si="148">H380+J380</f>
        <v>0</v>
      </c>
      <c r="M380" s="102">
        <f t="shared" ref="M380:M383" si="149">I380+K380</f>
        <v>0</v>
      </c>
    </row>
    <row r="381" spans="1:13" hidden="1" x14ac:dyDescent="0.3">
      <c r="A381" s="98">
        <v>2210</v>
      </c>
      <c r="B381" s="98"/>
      <c r="C381" s="98"/>
      <c r="D381" s="180"/>
      <c r="E381" s="181"/>
      <c r="F381" s="99"/>
      <c r="G381" s="99"/>
      <c r="H381" s="102"/>
      <c r="I381" s="102"/>
      <c r="J381" s="282"/>
      <c r="K381" s="282"/>
      <c r="L381" s="102">
        <f t="shared" si="148"/>
        <v>0</v>
      </c>
      <c r="M381" s="102">
        <f t="shared" si="149"/>
        <v>0</v>
      </c>
    </row>
    <row r="382" spans="1:13" hidden="1" x14ac:dyDescent="0.3">
      <c r="A382" s="98">
        <v>2230</v>
      </c>
      <c r="B382" s="98"/>
      <c r="C382" s="98"/>
      <c r="D382" s="180"/>
      <c r="E382" s="181"/>
      <c r="F382" s="99"/>
      <c r="G382" s="99"/>
      <c r="H382" s="102"/>
      <c r="I382" s="102"/>
      <c r="J382" s="282"/>
      <c r="K382" s="282"/>
      <c r="L382" s="102">
        <f t="shared" si="148"/>
        <v>0</v>
      </c>
      <c r="M382" s="102">
        <f t="shared" si="149"/>
        <v>0</v>
      </c>
    </row>
    <row r="383" spans="1:13" hidden="1" x14ac:dyDescent="0.3">
      <c r="A383" s="99">
        <v>2240</v>
      </c>
      <c r="B383" s="99"/>
      <c r="C383" s="99"/>
      <c r="D383" s="180"/>
      <c r="E383" s="181"/>
      <c r="F383" s="99"/>
      <c r="G383" s="99"/>
      <c r="H383" s="102"/>
      <c r="I383" s="102"/>
      <c r="J383" s="282"/>
      <c r="K383" s="282"/>
      <c r="L383" s="102">
        <f t="shared" si="148"/>
        <v>0</v>
      </c>
      <c r="M383" s="102">
        <f t="shared" si="149"/>
        <v>0</v>
      </c>
    </row>
    <row r="384" spans="1:13" hidden="1" x14ac:dyDescent="0.3">
      <c r="A384" s="99">
        <v>2270</v>
      </c>
      <c r="B384" s="99"/>
      <c r="C384" s="99"/>
      <c r="D384" s="163"/>
      <c r="E384" s="164"/>
      <c r="F384" s="99"/>
      <c r="G384" s="99"/>
      <c r="H384" s="102">
        <f>H385+H386</f>
        <v>0</v>
      </c>
      <c r="I384" s="102">
        <f>I385+I386</f>
        <v>0</v>
      </c>
      <c r="J384" s="282"/>
      <c r="K384" s="282"/>
      <c r="L384" s="102"/>
      <c r="M384" s="102"/>
    </row>
    <row r="385" spans="1:13" hidden="1" x14ac:dyDescent="0.3">
      <c r="A385" s="99">
        <v>2272</v>
      </c>
      <c r="B385" s="99"/>
      <c r="C385" s="99"/>
      <c r="D385" s="163"/>
      <c r="E385" s="164"/>
      <c r="F385" s="99"/>
      <c r="G385" s="99"/>
      <c r="H385" s="102"/>
      <c r="I385" s="102"/>
      <c r="J385" s="282"/>
      <c r="K385" s="282"/>
      <c r="L385" s="102"/>
      <c r="M385" s="102"/>
    </row>
    <row r="386" spans="1:13" hidden="1" x14ac:dyDescent="0.3">
      <c r="A386" s="99">
        <v>2273</v>
      </c>
      <c r="B386" s="99"/>
      <c r="C386" s="99"/>
      <c r="D386" s="163"/>
      <c r="E386" s="164"/>
      <c r="F386" s="99"/>
      <c r="G386" s="99"/>
      <c r="H386" s="102"/>
      <c r="I386" s="102"/>
      <c r="J386" s="282"/>
      <c r="K386" s="282"/>
      <c r="L386" s="102"/>
      <c r="M386" s="102"/>
    </row>
    <row r="387" spans="1:13" hidden="1" x14ac:dyDescent="0.3">
      <c r="A387" s="99">
        <v>2280</v>
      </c>
      <c r="B387" s="99"/>
      <c r="C387" s="99"/>
      <c r="D387" s="180"/>
      <c r="E387" s="181"/>
      <c r="F387" s="99"/>
      <c r="G387" s="99"/>
      <c r="H387" s="102">
        <f>H388</f>
        <v>0</v>
      </c>
      <c r="I387" s="102">
        <f>I388</f>
        <v>0</v>
      </c>
      <c r="J387" s="282">
        <f>J388</f>
        <v>0</v>
      </c>
      <c r="K387" s="282">
        <f>K388</f>
        <v>0</v>
      </c>
      <c r="L387" s="102">
        <f t="shared" ref="L387:L392" si="150">H387+J387</f>
        <v>0</v>
      </c>
      <c r="M387" s="102">
        <f t="shared" ref="M387:M392" si="151">I387+K387</f>
        <v>0</v>
      </c>
    </row>
    <row r="388" spans="1:13" hidden="1" x14ac:dyDescent="0.3">
      <c r="A388" s="99">
        <v>2282</v>
      </c>
      <c r="B388" s="99"/>
      <c r="C388" s="99"/>
      <c r="D388" s="180"/>
      <c r="E388" s="181"/>
      <c r="F388" s="99"/>
      <c r="G388" s="99"/>
      <c r="H388" s="102"/>
      <c r="I388" s="102"/>
      <c r="J388" s="282">
        <f>J389+J393</f>
        <v>0</v>
      </c>
      <c r="K388" s="282">
        <f>K389+K393</f>
        <v>0</v>
      </c>
      <c r="L388" s="102">
        <f t="shared" si="150"/>
        <v>0</v>
      </c>
      <c r="M388" s="102">
        <f t="shared" si="151"/>
        <v>0</v>
      </c>
    </row>
    <row r="389" spans="1:13" hidden="1" x14ac:dyDescent="0.3">
      <c r="A389" s="99">
        <v>2800</v>
      </c>
      <c r="B389" s="99"/>
      <c r="C389" s="99"/>
      <c r="D389" s="180"/>
      <c r="E389" s="181"/>
      <c r="F389" s="99"/>
      <c r="G389" s="99"/>
      <c r="H389" s="102"/>
      <c r="I389" s="102"/>
      <c r="J389" s="282"/>
      <c r="K389" s="282"/>
      <c r="L389" s="102">
        <f t="shared" si="150"/>
        <v>0</v>
      </c>
      <c r="M389" s="102">
        <f t="shared" si="151"/>
        <v>0</v>
      </c>
    </row>
    <row r="390" spans="1:13" hidden="1" x14ac:dyDescent="0.3">
      <c r="A390" s="99">
        <v>3000</v>
      </c>
      <c r="B390" s="99"/>
      <c r="C390" s="99"/>
      <c r="D390" s="180"/>
      <c r="E390" s="181"/>
      <c r="F390" s="99"/>
      <c r="G390" s="99"/>
      <c r="H390" s="102"/>
      <c r="I390" s="102"/>
      <c r="J390" s="282">
        <f>J391</f>
        <v>0</v>
      </c>
      <c r="K390" s="282">
        <f>K391</f>
        <v>0</v>
      </c>
      <c r="L390" s="102">
        <f t="shared" si="150"/>
        <v>0</v>
      </c>
      <c r="M390" s="102">
        <f t="shared" si="151"/>
        <v>0</v>
      </c>
    </row>
    <row r="391" spans="1:13" hidden="1" x14ac:dyDescent="0.3">
      <c r="A391" s="99">
        <v>3100</v>
      </c>
      <c r="B391" s="99"/>
      <c r="C391" s="99"/>
      <c r="D391" s="180"/>
      <c r="E391" s="181"/>
      <c r="F391" s="99"/>
      <c r="G391" s="99"/>
      <c r="H391" s="102"/>
      <c r="I391" s="102"/>
      <c r="J391" s="282">
        <f>J392</f>
        <v>0</v>
      </c>
      <c r="K391" s="282">
        <f>K392</f>
        <v>0</v>
      </c>
      <c r="L391" s="102">
        <f t="shared" si="150"/>
        <v>0</v>
      </c>
      <c r="M391" s="102">
        <f t="shared" si="151"/>
        <v>0</v>
      </c>
    </row>
    <row r="392" spans="1:13" hidden="1" x14ac:dyDescent="0.3">
      <c r="A392" s="99">
        <v>3110</v>
      </c>
      <c r="B392" s="99"/>
      <c r="C392" s="99"/>
      <c r="D392" s="180"/>
      <c r="E392" s="181"/>
      <c r="F392" s="99"/>
      <c r="G392" s="99"/>
      <c r="H392" s="102"/>
      <c r="I392" s="102"/>
      <c r="J392" s="282"/>
      <c r="K392" s="282"/>
      <c r="L392" s="102">
        <f t="shared" si="150"/>
        <v>0</v>
      </c>
      <c r="M392" s="102">
        <f t="shared" si="151"/>
        <v>0</v>
      </c>
    </row>
    <row r="393" spans="1:13" ht="22.5" customHeight="1" x14ac:dyDescent="0.3">
      <c r="A393" s="183" t="s">
        <v>173</v>
      </c>
      <c r="B393" s="184"/>
      <c r="C393" s="185"/>
      <c r="D393" s="183" t="s">
        <v>50</v>
      </c>
      <c r="E393" s="185"/>
      <c r="F393" s="193" t="s">
        <v>171</v>
      </c>
      <c r="G393" s="194"/>
      <c r="H393" s="194"/>
      <c r="I393" s="194"/>
      <c r="J393" s="194"/>
      <c r="K393" s="194"/>
      <c r="L393" s="194"/>
      <c r="M393" s="208"/>
    </row>
    <row r="394" spans="1:13" x14ac:dyDescent="0.3">
      <c r="A394" s="180" t="s">
        <v>55</v>
      </c>
      <c r="B394" s="186"/>
      <c r="C394" s="181"/>
      <c r="D394" s="180"/>
      <c r="E394" s="181"/>
      <c r="F394" s="99"/>
      <c r="G394" s="99"/>
      <c r="H394" s="102">
        <f>H395</f>
        <v>1154.0170000000001</v>
      </c>
      <c r="I394" s="102">
        <f>I395</f>
        <v>0</v>
      </c>
      <c r="J394" s="282">
        <f>J395+J407+J410</f>
        <v>0</v>
      </c>
      <c r="K394" s="282">
        <f>K395+K407+K410</f>
        <v>0</v>
      </c>
      <c r="L394" s="102">
        <f t="shared" ref="L394:L395" si="152">H394+J394</f>
        <v>1154.0170000000001</v>
      </c>
      <c r="M394" s="102">
        <f t="shared" ref="M394:M395" si="153">I394+K394</f>
        <v>0</v>
      </c>
    </row>
    <row r="395" spans="1:13" x14ac:dyDescent="0.3">
      <c r="A395" s="99">
        <v>2000</v>
      </c>
      <c r="B395" s="99"/>
      <c r="C395" s="99"/>
      <c r="D395" s="180"/>
      <c r="E395" s="181"/>
      <c r="F395" s="99"/>
      <c r="G395" s="99"/>
      <c r="H395" s="102">
        <f>H400+H396+H409</f>
        <v>1154.0170000000001</v>
      </c>
      <c r="I395" s="102">
        <f>I400+I396+I409</f>
        <v>0</v>
      </c>
      <c r="J395" s="282"/>
      <c r="K395" s="282"/>
      <c r="L395" s="102">
        <f t="shared" si="152"/>
        <v>1154.0170000000001</v>
      </c>
      <c r="M395" s="102">
        <f t="shared" si="153"/>
        <v>0</v>
      </c>
    </row>
    <row r="396" spans="1:13" hidden="1" x14ac:dyDescent="0.3">
      <c r="A396" s="98">
        <v>2100</v>
      </c>
      <c r="B396" s="99"/>
      <c r="C396" s="99"/>
      <c r="D396" s="163"/>
      <c r="E396" s="164"/>
      <c r="F396" s="99"/>
      <c r="G396" s="99"/>
      <c r="H396" s="102">
        <f>H397+H399</f>
        <v>0</v>
      </c>
      <c r="I396" s="102">
        <f>I397+I399</f>
        <v>0</v>
      </c>
      <c r="J396" s="282"/>
      <c r="K396" s="282"/>
      <c r="L396" s="102"/>
      <c r="M396" s="102"/>
    </row>
    <row r="397" spans="1:13" hidden="1" x14ac:dyDescent="0.3">
      <c r="A397" s="98">
        <v>2110</v>
      </c>
      <c r="B397" s="99"/>
      <c r="C397" s="99"/>
      <c r="D397" s="163"/>
      <c r="E397" s="164"/>
      <c r="F397" s="99"/>
      <c r="G397" s="99"/>
      <c r="H397" s="102">
        <f>H398</f>
        <v>0</v>
      </c>
      <c r="I397" s="102">
        <f t="shared" ref="I397" si="154">I398</f>
        <v>0</v>
      </c>
      <c r="J397" s="282"/>
      <c r="K397" s="282"/>
      <c r="L397" s="102"/>
      <c r="M397" s="102"/>
    </row>
    <row r="398" spans="1:13" hidden="1" x14ac:dyDescent="0.3">
      <c r="A398" s="98">
        <v>2111</v>
      </c>
      <c r="B398" s="99"/>
      <c r="C398" s="99"/>
      <c r="D398" s="163"/>
      <c r="E398" s="164"/>
      <c r="F398" s="99"/>
      <c r="G398" s="99"/>
      <c r="H398" s="102"/>
      <c r="I398" s="102"/>
      <c r="J398" s="282"/>
      <c r="K398" s="282"/>
      <c r="L398" s="102"/>
      <c r="M398" s="102"/>
    </row>
    <row r="399" spans="1:13" hidden="1" x14ac:dyDescent="0.3">
      <c r="A399" s="99">
        <v>2120</v>
      </c>
      <c r="B399" s="99"/>
      <c r="C399" s="99"/>
      <c r="D399" s="163"/>
      <c r="E399" s="164"/>
      <c r="F399" s="99"/>
      <c r="G399" s="99"/>
      <c r="H399" s="102"/>
      <c r="I399" s="102"/>
      <c r="J399" s="282"/>
      <c r="K399" s="282"/>
      <c r="L399" s="102"/>
      <c r="M399" s="102"/>
    </row>
    <row r="400" spans="1:13" x14ac:dyDescent="0.3">
      <c r="A400" s="98">
        <v>2200</v>
      </c>
      <c r="B400" s="98"/>
      <c r="C400" s="98"/>
      <c r="D400" s="180"/>
      <c r="E400" s="181"/>
      <c r="F400" s="99"/>
      <c r="G400" s="99"/>
      <c r="H400" s="102">
        <f>H401+H403+H404+H407</f>
        <v>1154.0170000000001</v>
      </c>
      <c r="I400" s="102">
        <f>I401+I403+I404+I407</f>
        <v>0</v>
      </c>
      <c r="J400" s="282"/>
      <c r="K400" s="282"/>
      <c r="L400" s="102">
        <f t="shared" ref="L400:L403" si="155">H400+J400</f>
        <v>1154.0170000000001</v>
      </c>
      <c r="M400" s="102">
        <f t="shared" ref="M400:M403" si="156">I400+K400</f>
        <v>0</v>
      </c>
    </row>
    <row r="401" spans="1:13" hidden="1" x14ac:dyDescent="0.3">
      <c r="A401" s="98">
        <v>2210</v>
      </c>
      <c r="B401" s="98"/>
      <c r="C401" s="98"/>
      <c r="D401" s="180"/>
      <c r="E401" s="181"/>
      <c r="F401" s="99"/>
      <c r="G401" s="99"/>
      <c r="H401" s="102"/>
      <c r="I401" s="102"/>
      <c r="J401" s="282"/>
      <c r="K401" s="282"/>
      <c r="L401" s="102">
        <f t="shared" si="155"/>
        <v>0</v>
      </c>
      <c r="M401" s="102">
        <f t="shared" si="156"/>
        <v>0</v>
      </c>
    </row>
    <row r="402" spans="1:13" hidden="1" x14ac:dyDescent="0.3">
      <c r="A402" s="98">
        <v>2230</v>
      </c>
      <c r="B402" s="98"/>
      <c r="C402" s="98"/>
      <c r="D402" s="180"/>
      <c r="E402" s="181"/>
      <c r="F402" s="99"/>
      <c r="G402" s="99"/>
      <c r="H402" s="102"/>
      <c r="I402" s="102"/>
      <c r="J402" s="282"/>
      <c r="K402" s="282"/>
      <c r="L402" s="102">
        <f t="shared" si="155"/>
        <v>0</v>
      </c>
      <c r="M402" s="102">
        <f t="shared" si="156"/>
        <v>0</v>
      </c>
    </row>
    <row r="403" spans="1:13" x14ac:dyDescent="0.3">
      <c r="A403" s="99">
        <v>2240</v>
      </c>
      <c r="B403" s="99"/>
      <c r="C403" s="99"/>
      <c r="D403" s="180"/>
      <c r="E403" s="181"/>
      <c r="F403" s="99"/>
      <c r="G403" s="99"/>
      <c r="H403" s="102">
        <v>1154.0170000000001</v>
      </c>
      <c r="I403" s="102"/>
      <c r="J403" s="282"/>
      <c r="K403" s="282"/>
      <c r="L403" s="102">
        <f t="shared" si="155"/>
        <v>1154.0170000000001</v>
      </c>
      <c r="M403" s="102">
        <f t="shared" si="156"/>
        <v>0</v>
      </c>
    </row>
    <row r="404" spans="1:13" hidden="1" x14ac:dyDescent="0.3">
      <c r="A404" s="99">
        <v>2270</v>
      </c>
      <c r="B404" s="99"/>
      <c r="C404" s="99"/>
      <c r="D404" s="163"/>
      <c r="E404" s="164"/>
      <c r="F404" s="99"/>
      <c r="G404" s="99"/>
      <c r="H404" s="102">
        <f>H405+H406</f>
        <v>0</v>
      </c>
      <c r="I404" s="102">
        <f>I405+I406</f>
        <v>0</v>
      </c>
      <c r="J404" s="282"/>
      <c r="K404" s="282"/>
      <c r="L404" s="102"/>
      <c r="M404" s="102"/>
    </row>
    <row r="405" spans="1:13" hidden="1" x14ac:dyDescent="0.3">
      <c r="A405" s="99">
        <v>2272</v>
      </c>
      <c r="B405" s="99"/>
      <c r="C405" s="99"/>
      <c r="D405" s="163"/>
      <c r="E405" s="164"/>
      <c r="F405" s="99"/>
      <c r="G405" s="99"/>
      <c r="H405" s="102"/>
      <c r="I405" s="102"/>
      <c r="J405" s="282"/>
      <c r="K405" s="282"/>
      <c r="L405" s="102"/>
      <c r="M405" s="102"/>
    </row>
    <row r="406" spans="1:13" hidden="1" x14ac:dyDescent="0.3">
      <c r="A406" s="99">
        <v>2273</v>
      </c>
      <c r="B406" s="99"/>
      <c r="C406" s="99"/>
      <c r="D406" s="163"/>
      <c r="E406" s="164"/>
      <c r="F406" s="99"/>
      <c r="G406" s="99"/>
      <c r="H406" s="102"/>
      <c r="I406" s="102"/>
      <c r="J406" s="282"/>
      <c r="K406" s="282"/>
      <c r="L406" s="102"/>
      <c r="M406" s="102"/>
    </row>
    <row r="407" spans="1:13" hidden="1" x14ac:dyDescent="0.3">
      <c r="A407" s="99">
        <v>2280</v>
      </c>
      <c r="B407" s="99"/>
      <c r="C407" s="99"/>
      <c r="D407" s="180"/>
      <c r="E407" s="181"/>
      <c r="F407" s="99"/>
      <c r="G407" s="99"/>
      <c r="H407" s="102">
        <f>H408</f>
        <v>0</v>
      </c>
      <c r="I407" s="102">
        <f>I408</f>
        <v>0</v>
      </c>
      <c r="J407" s="282">
        <f>J408</f>
        <v>0</v>
      </c>
      <c r="K407" s="282">
        <f>K408</f>
        <v>0</v>
      </c>
      <c r="L407" s="102">
        <f t="shared" ref="L407:L412" si="157">H407+J407</f>
        <v>0</v>
      </c>
      <c r="M407" s="102">
        <f t="shared" ref="M407:M412" si="158">I407+K407</f>
        <v>0</v>
      </c>
    </row>
    <row r="408" spans="1:13" hidden="1" x14ac:dyDescent="0.3">
      <c r="A408" s="99">
        <v>2282</v>
      </c>
      <c r="B408" s="99"/>
      <c r="C408" s="99"/>
      <c r="D408" s="180"/>
      <c r="E408" s="181"/>
      <c r="F408" s="99"/>
      <c r="G408" s="99"/>
      <c r="H408" s="102"/>
      <c r="I408" s="102"/>
      <c r="J408" s="282">
        <f>J409+J413</f>
        <v>0</v>
      </c>
      <c r="K408" s="282">
        <f>K409+K413</f>
        <v>0</v>
      </c>
      <c r="L408" s="102">
        <f t="shared" si="157"/>
        <v>0</v>
      </c>
      <c r="M408" s="102">
        <f t="shared" si="158"/>
        <v>0</v>
      </c>
    </row>
    <row r="409" spans="1:13" hidden="1" x14ac:dyDescent="0.3">
      <c r="A409" s="99">
        <v>2800</v>
      </c>
      <c r="B409" s="99"/>
      <c r="C409" s="99"/>
      <c r="D409" s="180"/>
      <c r="E409" s="181"/>
      <c r="F409" s="99"/>
      <c r="G409" s="99"/>
      <c r="H409" s="102"/>
      <c r="I409" s="102"/>
      <c r="J409" s="282"/>
      <c r="K409" s="282"/>
      <c r="L409" s="102">
        <f t="shared" si="157"/>
        <v>0</v>
      </c>
      <c r="M409" s="102">
        <f t="shared" si="158"/>
        <v>0</v>
      </c>
    </row>
    <row r="410" spans="1:13" hidden="1" x14ac:dyDescent="0.3">
      <c r="A410" s="99">
        <v>3000</v>
      </c>
      <c r="B410" s="99"/>
      <c r="C410" s="99"/>
      <c r="D410" s="180"/>
      <c r="E410" s="181"/>
      <c r="F410" s="99"/>
      <c r="G410" s="99"/>
      <c r="H410" s="102"/>
      <c r="I410" s="102"/>
      <c r="J410" s="282">
        <f>J411</f>
        <v>0</v>
      </c>
      <c r="K410" s="282">
        <f>K411</f>
        <v>0</v>
      </c>
      <c r="L410" s="102">
        <f t="shared" si="157"/>
        <v>0</v>
      </c>
      <c r="M410" s="102">
        <f t="shared" si="158"/>
        <v>0</v>
      </c>
    </row>
    <row r="411" spans="1:13" hidden="1" x14ac:dyDescent="0.3">
      <c r="A411" s="99">
        <v>3100</v>
      </c>
      <c r="B411" s="99"/>
      <c r="C411" s="99"/>
      <c r="D411" s="180"/>
      <c r="E411" s="181"/>
      <c r="F411" s="99"/>
      <c r="G411" s="99"/>
      <c r="H411" s="102"/>
      <c r="I411" s="102"/>
      <c r="J411" s="282">
        <f>J412</f>
        <v>0</v>
      </c>
      <c r="K411" s="282">
        <f>K412</f>
        <v>0</v>
      </c>
      <c r="L411" s="102">
        <f t="shared" si="157"/>
        <v>0</v>
      </c>
      <c r="M411" s="102">
        <f t="shared" si="158"/>
        <v>0</v>
      </c>
    </row>
    <row r="412" spans="1:13" hidden="1" x14ac:dyDescent="0.3">
      <c r="A412" s="99">
        <v>3110</v>
      </c>
      <c r="B412" s="99"/>
      <c r="C412" s="99"/>
      <c r="D412" s="180"/>
      <c r="E412" s="181"/>
      <c r="F412" s="99"/>
      <c r="G412" s="99"/>
      <c r="H412" s="102"/>
      <c r="I412" s="102"/>
      <c r="J412" s="282"/>
      <c r="K412" s="282"/>
      <c r="L412" s="102">
        <f t="shared" si="157"/>
        <v>0</v>
      </c>
      <c r="M412" s="102">
        <f t="shared" si="158"/>
        <v>0</v>
      </c>
    </row>
    <row r="413" spans="1:13" ht="39.75" customHeight="1" x14ac:dyDescent="0.3">
      <c r="A413" s="183" t="s">
        <v>494</v>
      </c>
      <c r="B413" s="184"/>
      <c r="C413" s="185"/>
      <c r="D413" s="183" t="s">
        <v>499</v>
      </c>
      <c r="E413" s="185"/>
      <c r="F413" s="193" t="s">
        <v>493</v>
      </c>
      <c r="G413" s="194"/>
      <c r="H413" s="194"/>
      <c r="I413" s="194"/>
      <c r="J413" s="194"/>
      <c r="K413" s="194"/>
      <c r="L413" s="194"/>
      <c r="M413" s="208"/>
    </row>
    <row r="414" spans="1:13" x14ac:dyDescent="0.3">
      <c r="A414" s="180" t="s">
        <v>55</v>
      </c>
      <c r="B414" s="186"/>
      <c r="C414" s="181"/>
      <c r="D414" s="180"/>
      <c r="E414" s="181"/>
      <c r="F414" s="99"/>
      <c r="G414" s="99"/>
      <c r="H414" s="102">
        <f>H415</f>
        <v>65.716000000000008</v>
      </c>
      <c r="I414" s="102">
        <f>I415</f>
        <v>29.797000000000001</v>
      </c>
      <c r="J414" s="282">
        <f>J415+J427+J430</f>
        <v>0</v>
      </c>
      <c r="K414" s="282">
        <f>K415+K427+K430</f>
        <v>0</v>
      </c>
      <c r="L414" s="102">
        <f t="shared" ref="L414:L415" si="159">H414+J414</f>
        <v>65.716000000000008</v>
      </c>
      <c r="M414" s="102">
        <f t="shared" ref="M414:M415" si="160">I414+K414</f>
        <v>29.797000000000001</v>
      </c>
    </row>
    <row r="415" spans="1:13" x14ac:dyDescent="0.3">
      <c r="A415" s="99">
        <v>2000</v>
      </c>
      <c r="B415" s="99"/>
      <c r="C415" s="99"/>
      <c r="D415" s="180"/>
      <c r="E415" s="181"/>
      <c r="F415" s="99"/>
      <c r="G415" s="99"/>
      <c r="H415" s="102">
        <f>H420+H416+H429</f>
        <v>65.716000000000008</v>
      </c>
      <c r="I415" s="102">
        <f>I420+I416+I429</f>
        <v>29.797000000000001</v>
      </c>
      <c r="J415" s="282"/>
      <c r="K415" s="282"/>
      <c r="L415" s="102">
        <f t="shared" si="159"/>
        <v>65.716000000000008</v>
      </c>
      <c r="M415" s="102">
        <f t="shared" si="160"/>
        <v>29.797000000000001</v>
      </c>
    </row>
    <row r="416" spans="1:13" hidden="1" x14ac:dyDescent="0.3">
      <c r="A416" s="98">
        <v>2100</v>
      </c>
      <c r="B416" s="99"/>
      <c r="C416" s="99"/>
      <c r="D416" s="163"/>
      <c r="E416" s="164"/>
      <c r="F416" s="99"/>
      <c r="G416" s="99"/>
      <c r="H416" s="102">
        <f>H417+H419</f>
        <v>0</v>
      </c>
      <c r="I416" s="102">
        <f>I417+I419</f>
        <v>0</v>
      </c>
      <c r="J416" s="282"/>
      <c r="K416" s="282"/>
      <c r="L416" s="102"/>
      <c r="M416" s="102"/>
    </row>
    <row r="417" spans="1:13" hidden="1" x14ac:dyDescent="0.3">
      <c r="A417" s="98">
        <v>2110</v>
      </c>
      <c r="B417" s="99"/>
      <c r="C417" s="99"/>
      <c r="D417" s="163"/>
      <c r="E417" s="164"/>
      <c r="F417" s="99"/>
      <c r="G417" s="99"/>
      <c r="H417" s="102">
        <f>H418</f>
        <v>0</v>
      </c>
      <c r="I417" s="102">
        <f t="shared" ref="I417" si="161">I418</f>
        <v>0</v>
      </c>
      <c r="J417" s="282"/>
      <c r="K417" s="282"/>
      <c r="L417" s="102"/>
      <c r="M417" s="102"/>
    </row>
    <row r="418" spans="1:13" hidden="1" x14ac:dyDescent="0.3">
      <c r="A418" s="98">
        <v>2111</v>
      </c>
      <c r="B418" s="99"/>
      <c r="C418" s="99"/>
      <c r="D418" s="163"/>
      <c r="E418" s="164"/>
      <c r="F418" s="99"/>
      <c r="G418" s="99"/>
      <c r="H418" s="102"/>
      <c r="I418" s="102"/>
      <c r="J418" s="282"/>
      <c r="K418" s="282"/>
      <c r="L418" s="102"/>
      <c r="M418" s="102"/>
    </row>
    <row r="419" spans="1:13" hidden="1" x14ac:dyDescent="0.3">
      <c r="A419" s="99">
        <v>2120</v>
      </c>
      <c r="B419" s="99"/>
      <c r="C419" s="99"/>
      <c r="D419" s="163"/>
      <c r="E419" s="164"/>
      <c r="F419" s="99"/>
      <c r="G419" s="99"/>
      <c r="H419" s="102"/>
      <c r="I419" s="102"/>
      <c r="J419" s="282"/>
      <c r="K419" s="282"/>
      <c r="L419" s="102"/>
      <c r="M419" s="102"/>
    </row>
    <row r="420" spans="1:13" x14ac:dyDescent="0.3">
      <c r="A420" s="98">
        <v>2200</v>
      </c>
      <c r="B420" s="98"/>
      <c r="C420" s="98"/>
      <c r="D420" s="180"/>
      <c r="E420" s="181"/>
      <c r="F420" s="99"/>
      <c r="G420" s="99"/>
      <c r="H420" s="102">
        <f>H421+H423+H424+H427</f>
        <v>65.716000000000008</v>
      </c>
      <c r="I420" s="102">
        <f>I421+I423+I424+I427</f>
        <v>29.797000000000001</v>
      </c>
      <c r="J420" s="282"/>
      <c r="K420" s="282"/>
      <c r="L420" s="102">
        <f t="shared" ref="L420:L423" si="162">H420+J420</f>
        <v>65.716000000000008</v>
      </c>
      <c r="M420" s="102">
        <f t="shared" ref="M420:M423" si="163">I420+K420</f>
        <v>29.797000000000001</v>
      </c>
    </row>
    <row r="421" spans="1:13" x14ac:dyDescent="0.3">
      <c r="A421" s="98">
        <v>2210</v>
      </c>
      <c r="B421" s="98"/>
      <c r="C421" s="98"/>
      <c r="D421" s="180"/>
      <c r="E421" s="181"/>
      <c r="F421" s="99"/>
      <c r="G421" s="99"/>
      <c r="H421" s="102">
        <v>45.189</v>
      </c>
      <c r="I421" s="102">
        <v>29.797000000000001</v>
      </c>
      <c r="J421" s="282"/>
      <c r="K421" s="282"/>
      <c r="L421" s="102">
        <f t="shared" si="162"/>
        <v>45.189</v>
      </c>
      <c r="M421" s="102">
        <f t="shared" si="163"/>
        <v>29.797000000000001</v>
      </c>
    </row>
    <row r="422" spans="1:13" hidden="1" x14ac:dyDescent="0.3">
      <c r="A422" s="98">
        <v>2230</v>
      </c>
      <c r="B422" s="98"/>
      <c r="C422" s="98"/>
      <c r="D422" s="180"/>
      <c r="E422" s="181"/>
      <c r="F422" s="99"/>
      <c r="G422" s="99"/>
      <c r="H422" s="102"/>
      <c r="I422" s="102"/>
      <c r="J422" s="282"/>
      <c r="K422" s="282"/>
      <c r="L422" s="102">
        <f t="shared" si="162"/>
        <v>0</v>
      </c>
      <c r="M422" s="102">
        <f t="shared" si="163"/>
        <v>0</v>
      </c>
    </row>
    <row r="423" spans="1:13" hidden="1" x14ac:dyDescent="0.3">
      <c r="A423" s="99">
        <v>2240</v>
      </c>
      <c r="B423" s="99"/>
      <c r="C423" s="99"/>
      <c r="D423" s="180"/>
      <c r="E423" s="181"/>
      <c r="F423" s="99"/>
      <c r="G423" s="99"/>
      <c r="H423" s="102"/>
      <c r="I423" s="102"/>
      <c r="J423" s="282"/>
      <c r="K423" s="282"/>
      <c r="L423" s="102">
        <f t="shared" si="162"/>
        <v>0</v>
      </c>
      <c r="M423" s="102">
        <f t="shared" si="163"/>
        <v>0</v>
      </c>
    </row>
    <row r="424" spans="1:13" x14ac:dyDescent="0.3">
      <c r="A424" s="99">
        <v>2270</v>
      </c>
      <c r="B424" s="99"/>
      <c r="C424" s="99"/>
      <c r="D424" s="163"/>
      <c r="E424" s="164"/>
      <c r="F424" s="99"/>
      <c r="G424" s="99"/>
      <c r="H424" s="102">
        <f>H425+H426</f>
        <v>20.527000000000001</v>
      </c>
      <c r="I424" s="102">
        <f>I425+I426</f>
        <v>0</v>
      </c>
      <c r="J424" s="282"/>
      <c r="K424" s="282"/>
      <c r="L424" s="102"/>
      <c r="M424" s="102"/>
    </row>
    <row r="425" spans="1:13" x14ac:dyDescent="0.3">
      <c r="A425" s="99">
        <v>2272</v>
      </c>
      <c r="B425" s="99"/>
      <c r="C425" s="99"/>
      <c r="D425" s="163"/>
      <c r="E425" s="164"/>
      <c r="F425" s="99"/>
      <c r="G425" s="99"/>
      <c r="H425" s="102">
        <v>2.2679999999999998</v>
      </c>
      <c r="I425" s="102"/>
      <c r="J425" s="282"/>
      <c r="K425" s="282"/>
      <c r="L425" s="102"/>
      <c r="M425" s="102"/>
    </row>
    <row r="426" spans="1:13" x14ac:dyDescent="0.3">
      <c r="A426" s="99">
        <v>2273</v>
      </c>
      <c r="B426" s="99"/>
      <c r="C426" s="99"/>
      <c r="D426" s="163"/>
      <c r="E426" s="164"/>
      <c r="F426" s="99"/>
      <c r="G426" s="99"/>
      <c r="H426" s="102">
        <v>18.259</v>
      </c>
      <c r="I426" s="102"/>
      <c r="J426" s="282"/>
      <c r="K426" s="282"/>
      <c r="L426" s="102"/>
      <c r="M426" s="102"/>
    </row>
    <row r="427" spans="1:13" hidden="1" x14ac:dyDescent="0.3">
      <c r="A427" s="99">
        <v>2280</v>
      </c>
      <c r="B427" s="99"/>
      <c r="C427" s="99"/>
      <c r="D427" s="180"/>
      <c r="E427" s="181"/>
      <c r="F427" s="99"/>
      <c r="G427" s="99"/>
      <c r="H427" s="102">
        <f>H428</f>
        <v>0</v>
      </c>
      <c r="I427" s="102">
        <f>I428</f>
        <v>0</v>
      </c>
      <c r="J427" s="282">
        <f>J428</f>
        <v>0</v>
      </c>
      <c r="K427" s="282">
        <f>K428</f>
        <v>0</v>
      </c>
      <c r="L427" s="102">
        <f t="shared" ref="L427:L432" si="164">H427+J427</f>
        <v>0</v>
      </c>
      <c r="M427" s="102">
        <f t="shared" ref="M427:M432" si="165">I427+K427</f>
        <v>0</v>
      </c>
    </row>
    <row r="428" spans="1:13" hidden="1" x14ac:dyDescent="0.3">
      <c r="A428" s="99">
        <v>2282</v>
      </c>
      <c r="B428" s="99"/>
      <c r="C428" s="99"/>
      <c r="D428" s="180"/>
      <c r="E428" s="181"/>
      <c r="F428" s="99"/>
      <c r="G428" s="99"/>
      <c r="H428" s="102"/>
      <c r="I428" s="102"/>
      <c r="J428" s="282">
        <f>J429+J433</f>
        <v>0</v>
      </c>
      <c r="K428" s="282">
        <f>K429+K433</f>
        <v>0</v>
      </c>
      <c r="L428" s="102">
        <f t="shared" si="164"/>
        <v>0</v>
      </c>
      <c r="M428" s="102">
        <f t="shared" si="165"/>
        <v>0</v>
      </c>
    </row>
    <row r="429" spans="1:13" hidden="1" x14ac:dyDescent="0.3">
      <c r="A429" s="99">
        <v>2800</v>
      </c>
      <c r="B429" s="99"/>
      <c r="C429" s="99"/>
      <c r="D429" s="180"/>
      <c r="E429" s="181"/>
      <c r="F429" s="99"/>
      <c r="G429" s="99"/>
      <c r="H429" s="102"/>
      <c r="I429" s="102"/>
      <c r="J429" s="282"/>
      <c r="K429" s="282"/>
      <c r="L429" s="102">
        <f t="shared" si="164"/>
        <v>0</v>
      </c>
      <c r="M429" s="102">
        <f t="shared" si="165"/>
        <v>0</v>
      </c>
    </row>
    <row r="430" spans="1:13" hidden="1" x14ac:dyDescent="0.3">
      <c r="A430" s="99">
        <v>3000</v>
      </c>
      <c r="B430" s="99"/>
      <c r="C430" s="99"/>
      <c r="D430" s="180"/>
      <c r="E430" s="181"/>
      <c r="F430" s="99"/>
      <c r="G430" s="99"/>
      <c r="H430" s="102"/>
      <c r="I430" s="102"/>
      <c r="J430" s="282">
        <f>J431</f>
        <v>0</v>
      </c>
      <c r="K430" s="282">
        <f>K431</f>
        <v>0</v>
      </c>
      <c r="L430" s="102">
        <f t="shared" si="164"/>
        <v>0</v>
      </c>
      <c r="M430" s="102">
        <f t="shared" si="165"/>
        <v>0</v>
      </c>
    </row>
    <row r="431" spans="1:13" hidden="1" x14ac:dyDescent="0.3">
      <c r="A431" s="99">
        <v>3100</v>
      </c>
      <c r="B431" s="99"/>
      <c r="C431" s="99"/>
      <c r="D431" s="180"/>
      <c r="E431" s="181"/>
      <c r="F431" s="99"/>
      <c r="G431" s="99"/>
      <c r="H431" s="102"/>
      <c r="I431" s="102"/>
      <c r="J431" s="282">
        <f>J432</f>
        <v>0</v>
      </c>
      <c r="K431" s="282">
        <f>K432</f>
        <v>0</v>
      </c>
      <c r="L431" s="102">
        <f t="shared" si="164"/>
        <v>0</v>
      </c>
      <c r="M431" s="102">
        <f t="shared" si="165"/>
        <v>0</v>
      </c>
    </row>
    <row r="432" spans="1:13" hidden="1" x14ac:dyDescent="0.3">
      <c r="A432" s="99">
        <v>3110</v>
      </c>
      <c r="B432" s="99"/>
      <c r="C432" s="99"/>
      <c r="D432" s="180"/>
      <c r="E432" s="181"/>
      <c r="F432" s="99"/>
      <c r="G432" s="99"/>
      <c r="H432" s="102"/>
      <c r="I432" s="102"/>
      <c r="J432" s="282"/>
      <c r="K432" s="282"/>
      <c r="L432" s="102">
        <f t="shared" si="164"/>
        <v>0</v>
      </c>
      <c r="M432" s="102">
        <f t="shared" si="165"/>
        <v>0</v>
      </c>
    </row>
    <row r="433" spans="1:13" ht="39.75" hidden="1" customHeight="1" x14ac:dyDescent="0.3">
      <c r="A433" s="183" t="s">
        <v>500</v>
      </c>
      <c r="B433" s="184"/>
      <c r="C433" s="185"/>
      <c r="D433" s="183" t="s">
        <v>53</v>
      </c>
      <c r="E433" s="185"/>
      <c r="F433" s="193" t="s">
        <v>422</v>
      </c>
      <c r="G433" s="194"/>
      <c r="H433" s="194"/>
      <c r="I433" s="194"/>
      <c r="J433" s="194"/>
      <c r="K433" s="194"/>
      <c r="L433" s="194"/>
      <c r="M433" s="208"/>
    </row>
    <row r="434" spans="1:13" hidden="1" x14ac:dyDescent="0.3">
      <c r="A434" s="180" t="s">
        <v>55</v>
      </c>
      <c r="B434" s="186"/>
      <c r="C434" s="181"/>
      <c r="D434" s="180"/>
      <c r="E434" s="181"/>
      <c r="F434" s="99"/>
      <c r="G434" s="99"/>
      <c r="H434" s="102">
        <f>H435</f>
        <v>0</v>
      </c>
      <c r="I434" s="102">
        <f>I435</f>
        <v>0</v>
      </c>
      <c r="J434" s="282">
        <f>J435+J447</f>
        <v>0</v>
      </c>
      <c r="K434" s="282">
        <f>K435+K447</f>
        <v>0</v>
      </c>
      <c r="L434" s="102">
        <f t="shared" ref="L434:L435" si="166">H434+J434</f>
        <v>0</v>
      </c>
      <c r="M434" s="102">
        <f t="shared" ref="M434:M435" si="167">I434+K434</f>
        <v>0</v>
      </c>
    </row>
    <row r="435" spans="1:13" hidden="1" x14ac:dyDescent="0.3">
      <c r="A435" s="99">
        <v>2000</v>
      </c>
      <c r="B435" s="99"/>
      <c r="C435" s="99"/>
      <c r="D435" s="180"/>
      <c r="E435" s="181"/>
      <c r="F435" s="99"/>
      <c r="G435" s="99"/>
      <c r="H435" s="102">
        <f>H440+H436+H449</f>
        <v>0</v>
      </c>
      <c r="I435" s="102">
        <f>I440+I436+I449</f>
        <v>0</v>
      </c>
      <c r="J435" s="282"/>
      <c r="K435" s="282"/>
      <c r="L435" s="102">
        <f t="shared" si="166"/>
        <v>0</v>
      </c>
      <c r="M435" s="102">
        <f t="shared" si="167"/>
        <v>0</v>
      </c>
    </row>
    <row r="436" spans="1:13" hidden="1" x14ac:dyDescent="0.3">
      <c r="A436" s="98">
        <v>2100</v>
      </c>
      <c r="B436" s="99"/>
      <c r="C436" s="99"/>
      <c r="D436" s="163"/>
      <c r="E436" s="164"/>
      <c r="F436" s="99"/>
      <c r="G436" s="99"/>
      <c r="H436" s="102">
        <f>H437+H439</f>
        <v>0</v>
      </c>
      <c r="I436" s="102">
        <f>I437+I439</f>
        <v>0</v>
      </c>
      <c r="J436" s="282"/>
      <c r="K436" s="282"/>
      <c r="L436" s="102"/>
      <c r="M436" s="102"/>
    </row>
    <row r="437" spans="1:13" hidden="1" x14ac:dyDescent="0.3">
      <c r="A437" s="98">
        <v>2110</v>
      </c>
      <c r="B437" s="99"/>
      <c r="C437" s="99"/>
      <c r="D437" s="163"/>
      <c r="E437" s="164"/>
      <c r="F437" s="99"/>
      <c r="G437" s="99"/>
      <c r="H437" s="102">
        <f>H438</f>
        <v>0</v>
      </c>
      <c r="I437" s="102">
        <f t="shared" ref="I437" si="168">I438</f>
        <v>0</v>
      </c>
      <c r="J437" s="282"/>
      <c r="K437" s="282"/>
      <c r="L437" s="102"/>
      <c r="M437" s="102"/>
    </row>
    <row r="438" spans="1:13" hidden="1" x14ac:dyDescent="0.3">
      <c r="A438" s="98">
        <v>2111</v>
      </c>
      <c r="B438" s="99"/>
      <c r="C438" s="99"/>
      <c r="D438" s="163"/>
      <c r="E438" s="164"/>
      <c r="F438" s="99"/>
      <c r="G438" s="99"/>
      <c r="H438" s="102"/>
      <c r="I438" s="102"/>
      <c r="J438" s="282"/>
      <c r="K438" s="282"/>
      <c r="L438" s="102"/>
      <c r="M438" s="102"/>
    </row>
    <row r="439" spans="1:13" hidden="1" x14ac:dyDescent="0.3">
      <c r="A439" s="99">
        <v>2120</v>
      </c>
      <c r="B439" s="99"/>
      <c r="C439" s="99"/>
      <c r="D439" s="163"/>
      <c r="E439" s="164"/>
      <c r="F439" s="99"/>
      <c r="G439" s="99"/>
      <c r="H439" s="102"/>
      <c r="I439" s="102"/>
      <c r="J439" s="282"/>
      <c r="K439" s="282"/>
      <c r="L439" s="102"/>
      <c r="M439" s="102"/>
    </row>
    <row r="440" spans="1:13" hidden="1" x14ac:dyDescent="0.3">
      <c r="A440" s="98">
        <v>2200</v>
      </c>
      <c r="B440" s="98"/>
      <c r="C440" s="98"/>
      <c r="D440" s="180"/>
      <c r="E440" s="181"/>
      <c r="F440" s="99"/>
      <c r="G440" s="99"/>
      <c r="H440" s="102">
        <f>H441+H443+H444+H447</f>
        <v>0</v>
      </c>
      <c r="I440" s="102">
        <f>I441+I443+I444+I447</f>
        <v>0</v>
      </c>
      <c r="J440" s="282"/>
      <c r="K440" s="282"/>
      <c r="L440" s="102">
        <f t="shared" ref="L440:L443" si="169">H440+J440</f>
        <v>0</v>
      </c>
      <c r="M440" s="102">
        <f t="shared" ref="M440:M443" si="170">I440+K440</f>
        <v>0</v>
      </c>
    </row>
    <row r="441" spans="1:13" hidden="1" x14ac:dyDescent="0.3">
      <c r="A441" s="98">
        <v>2210</v>
      </c>
      <c r="B441" s="98"/>
      <c r="C441" s="98"/>
      <c r="D441" s="180"/>
      <c r="E441" s="181"/>
      <c r="F441" s="99"/>
      <c r="G441" s="99"/>
      <c r="H441" s="102"/>
      <c r="I441" s="102"/>
      <c r="J441" s="282"/>
      <c r="K441" s="282"/>
      <c r="L441" s="102">
        <f t="shared" si="169"/>
        <v>0</v>
      </c>
      <c r="M441" s="102">
        <f t="shared" si="170"/>
        <v>0</v>
      </c>
    </row>
    <row r="442" spans="1:13" hidden="1" x14ac:dyDescent="0.3">
      <c r="A442" s="98">
        <v>2230</v>
      </c>
      <c r="B442" s="98"/>
      <c r="C442" s="98"/>
      <c r="D442" s="180"/>
      <c r="E442" s="181"/>
      <c r="F442" s="99"/>
      <c r="G442" s="99"/>
      <c r="H442" s="102"/>
      <c r="I442" s="102"/>
      <c r="J442" s="282"/>
      <c r="K442" s="282"/>
      <c r="L442" s="102">
        <f t="shared" si="169"/>
        <v>0</v>
      </c>
      <c r="M442" s="102">
        <f t="shared" si="170"/>
        <v>0</v>
      </c>
    </row>
    <row r="443" spans="1:13" hidden="1" x14ac:dyDescent="0.3">
      <c r="A443" s="99">
        <v>2250</v>
      </c>
      <c r="B443" s="99"/>
      <c r="C443" s="99"/>
      <c r="D443" s="180"/>
      <c r="E443" s="181"/>
      <c r="F443" s="99"/>
      <c r="G443" s="99"/>
      <c r="H443" s="102"/>
      <c r="I443" s="102"/>
      <c r="J443" s="282"/>
      <c r="K443" s="282"/>
      <c r="L443" s="102">
        <f t="shared" si="169"/>
        <v>0</v>
      </c>
      <c r="M443" s="102">
        <f t="shared" si="170"/>
        <v>0</v>
      </c>
    </row>
    <row r="444" spans="1:13" hidden="1" x14ac:dyDescent="0.3">
      <c r="A444" s="99">
        <v>2270</v>
      </c>
      <c r="B444" s="99"/>
      <c r="C444" s="99"/>
      <c r="D444" s="163"/>
      <c r="E444" s="164"/>
      <c r="F444" s="99"/>
      <c r="G444" s="99"/>
      <c r="H444" s="102">
        <f>H445+H446</f>
        <v>0</v>
      </c>
      <c r="I444" s="102">
        <f>I445+I446</f>
        <v>0</v>
      </c>
      <c r="J444" s="282"/>
      <c r="K444" s="282"/>
      <c r="L444" s="102"/>
      <c r="M444" s="102"/>
    </row>
    <row r="445" spans="1:13" hidden="1" x14ac:dyDescent="0.3">
      <c r="A445" s="99">
        <v>2272</v>
      </c>
      <c r="B445" s="99"/>
      <c r="C445" s="99"/>
      <c r="D445" s="163"/>
      <c r="E445" s="164"/>
      <c r="F445" s="99"/>
      <c r="G445" s="99"/>
      <c r="H445" s="102"/>
      <c r="I445" s="102"/>
      <c r="J445" s="282"/>
      <c r="K445" s="282"/>
      <c r="L445" s="102"/>
      <c r="M445" s="102"/>
    </row>
    <row r="446" spans="1:13" hidden="1" x14ac:dyDescent="0.3">
      <c r="A446" s="99">
        <v>2273</v>
      </c>
      <c r="B446" s="99"/>
      <c r="C446" s="99"/>
      <c r="D446" s="163"/>
      <c r="E446" s="164"/>
      <c r="F446" s="99"/>
      <c r="G446" s="99"/>
      <c r="H446" s="102"/>
      <c r="I446" s="102"/>
      <c r="J446" s="282"/>
      <c r="K446" s="282"/>
      <c r="L446" s="102"/>
      <c r="M446" s="102"/>
    </row>
    <row r="447" spans="1:13" hidden="1" x14ac:dyDescent="0.3">
      <c r="A447" s="99">
        <v>2280</v>
      </c>
      <c r="B447" s="99"/>
      <c r="C447" s="99"/>
      <c r="D447" s="180"/>
      <c r="E447" s="181"/>
      <c r="F447" s="99"/>
      <c r="G447" s="99"/>
      <c r="H447" s="102">
        <f>H448</f>
        <v>0</v>
      </c>
      <c r="I447" s="102">
        <f>I448</f>
        <v>0</v>
      </c>
      <c r="J447" s="282">
        <f>J448</f>
        <v>0</v>
      </c>
      <c r="K447" s="282">
        <f>K448</f>
        <v>0</v>
      </c>
      <c r="L447" s="102">
        <f t="shared" ref="L447:L449" si="171">H447+J447</f>
        <v>0</v>
      </c>
      <c r="M447" s="102">
        <f t="shared" ref="M447:M449" si="172">I447+K447</f>
        <v>0</v>
      </c>
    </row>
    <row r="448" spans="1:13" hidden="1" x14ac:dyDescent="0.3">
      <c r="A448" s="99">
        <v>2282</v>
      </c>
      <c r="B448" s="99"/>
      <c r="C448" s="99"/>
      <c r="D448" s="180"/>
      <c r="E448" s="181"/>
      <c r="F448" s="99"/>
      <c r="G448" s="99"/>
      <c r="H448" s="102"/>
      <c r="I448" s="102"/>
      <c r="J448" s="282">
        <f>J449+J450</f>
        <v>0</v>
      </c>
      <c r="K448" s="282">
        <f>K449+K450</f>
        <v>0</v>
      </c>
      <c r="L448" s="102">
        <f t="shared" si="171"/>
        <v>0</v>
      </c>
      <c r="M448" s="102">
        <f t="shared" si="172"/>
        <v>0</v>
      </c>
    </row>
    <row r="449" spans="1:13" hidden="1" x14ac:dyDescent="0.3">
      <c r="A449" s="99">
        <v>2800</v>
      </c>
      <c r="B449" s="99"/>
      <c r="C449" s="99"/>
      <c r="D449" s="180"/>
      <c r="E449" s="181"/>
      <c r="F449" s="99"/>
      <c r="G449" s="99"/>
      <c r="H449" s="102"/>
      <c r="I449" s="102"/>
      <c r="J449" s="282"/>
      <c r="K449" s="282"/>
      <c r="L449" s="102">
        <f t="shared" si="171"/>
        <v>0</v>
      </c>
      <c r="M449" s="102">
        <f t="shared" si="172"/>
        <v>0</v>
      </c>
    </row>
    <row r="450" spans="1:13" ht="35.25" hidden="1" customHeight="1" x14ac:dyDescent="0.3">
      <c r="A450" s="183" t="s">
        <v>194</v>
      </c>
      <c r="B450" s="184"/>
      <c r="C450" s="185"/>
      <c r="D450" s="183" t="s">
        <v>53</v>
      </c>
      <c r="E450" s="185"/>
      <c r="F450" s="193" t="s">
        <v>195</v>
      </c>
      <c r="G450" s="194"/>
      <c r="H450" s="194"/>
      <c r="I450" s="194"/>
      <c r="J450" s="194"/>
      <c r="K450" s="194"/>
      <c r="L450" s="194"/>
      <c r="M450" s="208"/>
    </row>
    <row r="451" spans="1:13" hidden="1" x14ac:dyDescent="0.3">
      <c r="A451" s="180" t="s">
        <v>55</v>
      </c>
      <c r="B451" s="186"/>
      <c r="C451" s="181"/>
      <c r="D451" s="183"/>
      <c r="E451" s="185"/>
      <c r="F451" s="99"/>
      <c r="G451" s="99"/>
      <c r="H451" s="103">
        <f>H452</f>
        <v>0</v>
      </c>
      <c r="I451" s="103">
        <f t="shared" ref="I451:K451" si="173">I452</f>
        <v>0</v>
      </c>
      <c r="J451" s="284">
        <f t="shared" si="173"/>
        <v>0</v>
      </c>
      <c r="K451" s="284">
        <f t="shared" si="173"/>
        <v>0</v>
      </c>
      <c r="L451" s="103">
        <f>H451+J451</f>
        <v>0</v>
      </c>
      <c r="M451" s="103">
        <f>I451+K451</f>
        <v>0</v>
      </c>
    </row>
    <row r="452" spans="1:13" hidden="1" x14ac:dyDescent="0.3">
      <c r="A452" s="99">
        <v>3000</v>
      </c>
      <c r="B452" s="99"/>
      <c r="C452" s="99"/>
      <c r="D452" s="183"/>
      <c r="E452" s="185"/>
      <c r="F452" s="99"/>
      <c r="G452" s="99"/>
      <c r="H452" s="103"/>
      <c r="I452" s="103"/>
      <c r="J452" s="284">
        <f>J453</f>
        <v>0</v>
      </c>
      <c r="K452" s="284">
        <f>K453</f>
        <v>0</v>
      </c>
      <c r="L452" s="103">
        <f t="shared" ref="L452:L457" si="174">H452+J452</f>
        <v>0</v>
      </c>
      <c r="M452" s="103">
        <f t="shared" ref="M452:M457" si="175">I452+K452</f>
        <v>0</v>
      </c>
    </row>
    <row r="453" spans="1:13" hidden="1" x14ac:dyDescent="0.3">
      <c r="A453" s="99">
        <v>3100</v>
      </c>
      <c r="B453" s="99"/>
      <c r="C453" s="99"/>
      <c r="D453" s="183"/>
      <c r="E453" s="185"/>
      <c r="F453" s="99"/>
      <c r="G453" s="99"/>
      <c r="H453" s="103"/>
      <c r="I453" s="103"/>
      <c r="J453" s="284">
        <f>J454+J456</f>
        <v>0</v>
      </c>
      <c r="K453" s="284">
        <f>K454+K456</f>
        <v>0</v>
      </c>
      <c r="L453" s="103">
        <f t="shared" si="174"/>
        <v>0</v>
      </c>
      <c r="M453" s="103">
        <f t="shared" si="175"/>
        <v>0</v>
      </c>
    </row>
    <row r="454" spans="1:13" hidden="1" x14ac:dyDescent="0.3">
      <c r="A454" s="99">
        <v>3110</v>
      </c>
      <c r="B454" s="99"/>
      <c r="C454" s="99"/>
      <c r="D454" s="183"/>
      <c r="E454" s="185"/>
      <c r="F454" s="99"/>
      <c r="G454" s="99"/>
      <c r="H454" s="103"/>
      <c r="I454" s="103"/>
      <c r="J454" s="284"/>
      <c r="K454" s="284"/>
      <c r="L454" s="103">
        <f t="shared" si="174"/>
        <v>0</v>
      </c>
      <c r="M454" s="103">
        <f t="shared" si="175"/>
        <v>0</v>
      </c>
    </row>
    <row r="455" spans="1:13" hidden="1" x14ac:dyDescent="0.3">
      <c r="A455" s="99">
        <v>3132</v>
      </c>
      <c r="B455" s="99"/>
      <c r="C455" s="99"/>
      <c r="D455" s="183"/>
      <c r="E455" s="185"/>
      <c r="F455" s="99"/>
      <c r="G455" s="99"/>
      <c r="H455" s="103"/>
      <c r="I455" s="103"/>
      <c r="J455" s="284"/>
      <c r="K455" s="284"/>
      <c r="L455" s="103">
        <f t="shared" si="174"/>
        <v>0</v>
      </c>
      <c r="M455" s="103">
        <f t="shared" si="175"/>
        <v>0</v>
      </c>
    </row>
    <row r="456" spans="1:13" hidden="1" x14ac:dyDescent="0.3">
      <c r="A456" s="99">
        <v>3140</v>
      </c>
      <c r="B456" s="99"/>
      <c r="C456" s="99"/>
      <c r="D456" s="183"/>
      <c r="E456" s="185"/>
      <c r="F456" s="99"/>
      <c r="G456" s="99"/>
      <c r="H456" s="103"/>
      <c r="I456" s="103"/>
      <c r="J456" s="284">
        <f>J457</f>
        <v>0</v>
      </c>
      <c r="K456" s="284">
        <f>K457</f>
        <v>0</v>
      </c>
      <c r="L456" s="103">
        <f t="shared" si="174"/>
        <v>0</v>
      </c>
      <c r="M456" s="103">
        <f t="shared" si="175"/>
        <v>0</v>
      </c>
    </row>
    <row r="457" spans="1:13" hidden="1" x14ac:dyDescent="0.3">
      <c r="A457" s="99">
        <v>3142</v>
      </c>
      <c r="B457" s="99"/>
      <c r="C457" s="99"/>
      <c r="D457" s="183"/>
      <c r="E457" s="185"/>
      <c r="F457" s="99"/>
      <c r="G457" s="99"/>
      <c r="H457" s="103"/>
      <c r="I457" s="103"/>
      <c r="J457" s="284"/>
      <c r="K457" s="284"/>
      <c r="L457" s="103">
        <f t="shared" si="174"/>
        <v>0</v>
      </c>
      <c r="M457" s="103">
        <f t="shared" si="175"/>
        <v>0</v>
      </c>
    </row>
    <row r="458" spans="1:13" ht="35.25" hidden="1" customHeight="1" x14ac:dyDescent="0.3">
      <c r="A458" s="183" t="s">
        <v>196</v>
      </c>
      <c r="B458" s="184"/>
      <c r="C458" s="185"/>
      <c r="D458" s="183" t="s">
        <v>53</v>
      </c>
      <c r="E458" s="185"/>
      <c r="F458" s="193" t="s">
        <v>197</v>
      </c>
      <c r="G458" s="194"/>
      <c r="H458" s="194"/>
      <c r="I458" s="194"/>
      <c r="J458" s="194"/>
      <c r="K458" s="194"/>
      <c r="L458" s="194"/>
      <c r="M458" s="208"/>
    </row>
    <row r="459" spans="1:13" hidden="1" x14ac:dyDescent="0.3">
      <c r="A459" s="180" t="s">
        <v>55</v>
      </c>
      <c r="B459" s="186"/>
      <c r="C459" s="181"/>
      <c r="D459" s="183"/>
      <c r="E459" s="185"/>
      <c r="F459" s="99"/>
      <c r="G459" s="99"/>
      <c r="H459" s="103">
        <f>H460</f>
        <v>0</v>
      </c>
      <c r="I459" s="103">
        <f t="shared" ref="I459:K459" si="176">I460</f>
        <v>0</v>
      </c>
      <c r="J459" s="284">
        <f t="shared" si="176"/>
        <v>0</v>
      </c>
      <c r="K459" s="284">
        <f t="shared" si="176"/>
        <v>0</v>
      </c>
      <c r="L459" s="103">
        <f>H459+J459</f>
        <v>0</v>
      </c>
      <c r="M459" s="103">
        <f>I459+K459</f>
        <v>0</v>
      </c>
    </row>
    <row r="460" spans="1:13" hidden="1" x14ac:dyDescent="0.3">
      <c r="A460" s="99">
        <v>3000</v>
      </c>
      <c r="B460" s="99"/>
      <c r="C460" s="99"/>
      <c r="D460" s="183"/>
      <c r="E460" s="185"/>
      <c r="F460" s="99"/>
      <c r="G460" s="99"/>
      <c r="H460" s="103"/>
      <c r="I460" s="103"/>
      <c r="J460" s="284">
        <f>J461</f>
        <v>0</v>
      </c>
      <c r="K460" s="284">
        <f>K461</f>
        <v>0</v>
      </c>
      <c r="L460" s="103">
        <f t="shared" ref="L460:L465" si="177">H460+J460</f>
        <v>0</v>
      </c>
      <c r="M460" s="103">
        <f t="shared" ref="M460:M465" si="178">I460+K460</f>
        <v>0</v>
      </c>
    </row>
    <row r="461" spans="1:13" hidden="1" x14ac:dyDescent="0.3">
      <c r="A461" s="99">
        <v>3100</v>
      </c>
      <c r="B461" s="99"/>
      <c r="C461" s="99"/>
      <c r="D461" s="183"/>
      <c r="E461" s="185"/>
      <c r="F461" s="99"/>
      <c r="G461" s="99"/>
      <c r="H461" s="103"/>
      <c r="I461" s="103"/>
      <c r="J461" s="284">
        <f>J462+J464</f>
        <v>0</v>
      </c>
      <c r="K461" s="284">
        <f>K462+K464</f>
        <v>0</v>
      </c>
      <c r="L461" s="103">
        <f t="shared" si="177"/>
        <v>0</v>
      </c>
      <c r="M461" s="103">
        <f t="shared" si="178"/>
        <v>0</v>
      </c>
    </row>
    <row r="462" spans="1:13" hidden="1" x14ac:dyDescent="0.3">
      <c r="A462" s="99">
        <v>3110</v>
      </c>
      <c r="B462" s="99"/>
      <c r="C462" s="99"/>
      <c r="D462" s="183"/>
      <c r="E462" s="185"/>
      <c r="F462" s="99"/>
      <c r="G462" s="99"/>
      <c r="H462" s="103"/>
      <c r="I462" s="103"/>
      <c r="J462" s="284"/>
      <c r="K462" s="284"/>
      <c r="L462" s="103">
        <f t="shared" si="177"/>
        <v>0</v>
      </c>
      <c r="M462" s="103">
        <f t="shared" si="178"/>
        <v>0</v>
      </c>
    </row>
    <row r="463" spans="1:13" hidden="1" x14ac:dyDescent="0.3">
      <c r="A463" s="99">
        <v>3132</v>
      </c>
      <c r="B463" s="99"/>
      <c r="C463" s="99"/>
      <c r="D463" s="183"/>
      <c r="E463" s="185"/>
      <c r="F463" s="99"/>
      <c r="G463" s="99"/>
      <c r="H463" s="103"/>
      <c r="I463" s="103"/>
      <c r="J463" s="284"/>
      <c r="K463" s="284"/>
      <c r="L463" s="103">
        <f t="shared" si="177"/>
        <v>0</v>
      </c>
      <c r="M463" s="103">
        <f t="shared" si="178"/>
        <v>0</v>
      </c>
    </row>
    <row r="464" spans="1:13" hidden="1" x14ac:dyDescent="0.3">
      <c r="A464" s="99">
        <v>3140</v>
      </c>
      <c r="B464" s="99"/>
      <c r="C464" s="99"/>
      <c r="D464" s="183"/>
      <c r="E464" s="185"/>
      <c r="F464" s="99"/>
      <c r="G464" s="99"/>
      <c r="H464" s="103"/>
      <c r="I464" s="103"/>
      <c r="J464" s="284">
        <f>J465</f>
        <v>0</v>
      </c>
      <c r="K464" s="284">
        <f>K465</f>
        <v>0</v>
      </c>
      <c r="L464" s="103">
        <f t="shared" si="177"/>
        <v>0</v>
      </c>
      <c r="M464" s="103">
        <f t="shared" si="178"/>
        <v>0</v>
      </c>
    </row>
    <row r="465" spans="1:13" hidden="1" x14ac:dyDescent="0.3">
      <c r="A465" s="99">
        <v>3142</v>
      </c>
      <c r="B465" s="99"/>
      <c r="C465" s="99"/>
      <c r="D465" s="183"/>
      <c r="E465" s="185"/>
      <c r="F465" s="99"/>
      <c r="G465" s="99"/>
      <c r="H465" s="103"/>
      <c r="I465" s="103"/>
      <c r="J465" s="284"/>
      <c r="K465" s="284"/>
      <c r="L465" s="103">
        <f t="shared" si="177"/>
        <v>0</v>
      </c>
      <c r="M465" s="103">
        <f t="shared" si="178"/>
        <v>0</v>
      </c>
    </row>
    <row r="468" spans="1:13" s="168" customFormat="1" ht="13.8" x14ac:dyDescent="0.25">
      <c r="A468" s="156" t="s">
        <v>224</v>
      </c>
      <c r="H468" s="167"/>
      <c r="I468" s="167"/>
      <c r="K468" s="221" t="s">
        <v>225</v>
      </c>
      <c r="L468" s="221"/>
    </row>
  </sheetData>
  <mergeCells count="500">
    <mergeCell ref="F373:M373"/>
    <mergeCell ref="K468:L468"/>
    <mergeCell ref="D461:E461"/>
    <mergeCell ref="D462:E462"/>
    <mergeCell ref="D463:E463"/>
    <mergeCell ref="D464:E464"/>
    <mergeCell ref="D465:E465"/>
    <mergeCell ref="D257:E257"/>
    <mergeCell ref="F314:M314"/>
    <mergeCell ref="D317:E317"/>
    <mergeCell ref="D318:E318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0:E310"/>
    <mergeCell ref="F300:M300"/>
    <mergeCell ref="D294:E294"/>
    <mergeCell ref="D287:E287"/>
    <mergeCell ref="D365:E365"/>
    <mergeCell ref="D371:E371"/>
    <mergeCell ref="D372:E372"/>
    <mergeCell ref="D297:E297"/>
    <mergeCell ref="D292:E292"/>
    <mergeCell ref="D293:E293"/>
    <mergeCell ref="D207:E207"/>
    <mergeCell ref="D208:E208"/>
    <mergeCell ref="D370:E370"/>
    <mergeCell ref="D250:E250"/>
    <mergeCell ref="D253:E253"/>
    <mergeCell ref="D274:E274"/>
    <mergeCell ref="D275:E275"/>
    <mergeCell ref="A458:C458"/>
    <mergeCell ref="D458:E458"/>
    <mergeCell ref="F458:M458"/>
    <mergeCell ref="A459:C459"/>
    <mergeCell ref="D459:E459"/>
    <mergeCell ref="D460:E460"/>
    <mergeCell ref="A450:C450"/>
    <mergeCell ref="D450:E450"/>
    <mergeCell ref="F450:M450"/>
    <mergeCell ref="A451:C451"/>
    <mergeCell ref="D451:E451"/>
    <mergeCell ref="D452:E452"/>
    <mergeCell ref="D453:E453"/>
    <mergeCell ref="D454:E454"/>
    <mergeCell ref="D456:E456"/>
    <mergeCell ref="D457:E457"/>
    <mergeCell ref="D455:E455"/>
    <mergeCell ref="A373:C373"/>
    <mergeCell ref="D373:E373"/>
    <mergeCell ref="D121:E121"/>
    <mergeCell ref="A356:C356"/>
    <mergeCell ref="D356:E356"/>
    <mergeCell ref="F356:M356"/>
    <mergeCell ref="A357:C357"/>
    <mergeCell ref="D357:E357"/>
    <mergeCell ref="D358:E358"/>
    <mergeCell ref="D363:E363"/>
    <mergeCell ref="D364:E364"/>
    <mergeCell ref="D150:E150"/>
    <mergeCell ref="D151:E151"/>
    <mergeCell ref="D266:E266"/>
    <mergeCell ref="D270:E270"/>
    <mergeCell ref="D273:E273"/>
    <mergeCell ref="D276:E276"/>
    <mergeCell ref="A152:C152"/>
    <mergeCell ref="A144:C144"/>
    <mergeCell ref="D169:E169"/>
    <mergeCell ref="D170:E170"/>
    <mergeCell ref="D171:E171"/>
    <mergeCell ref="D290:E290"/>
    <mergeCell ref="D366:E366"/>
    <mergeCell ref="D112:E112"/>
    <mergeCell ref="D88:E88"/>
    <mergeCell ref="D86:E86"/>
    <mergeCell ref="D87:E87"/>
    <mergeCell ref="D113:E113"/>
    <mergeCell ref="D100:E100"/>
    <mergeCell ref="D83:E83"/>
    <mergeCell ref="D84:E84"/>
    <mergeCell ref="D85:E85"/>
    <mergeCell ref="D95:E95"/>
    <mergeCell ref="D110:E110"/>
    <mergeCell ref="D117:E117"/>
    <mergeCell ref="D224:E224"/>
    <mergeCell ref="D214:E214"/>
    <mergeCell ref="D211:E211"/>
    <mergeCell ref="D212:E212"/>
    <mergeCell ref="D201:E201"/>
    <mergeCell ref="D152:E152"/>
    <mergeCell ref="D118:E118"/>
    <mergeCell ref="D119:E119"/>
    <mergeCell ref="D144:E144"/>
    <mergeCell ref="D216:E216"/>
    <mergeCell ref="D217:E217"/>
    <mergeCell ref="D218:E218"/>
    <mergeCell ref="D219:E219"/>
    <mergeCell ref="D220:E220"/>
    <mergeCell ref="D185:E185"/>
    <mergeCell ref="D202:E202"/>
    <mergeCell ref="D203:E203"/>
    <mergeCell ref="D204:E204"/>
    <mergeCell ref="D205:E205"/>
    <mergeCell ref="D206:E206"/>
    <mergeCell ref="D191:E191"/>
    <mergeCell ref="D167:E167"/>
    <mergeCell ref="D168:E168"/>
    <mergeCell ref="A335:C335"/>
    <mergeCell ref="A153:C153"/>
    <mergeCell ref="D153:E153"/>
    <mergeCell ref="A240:C240"/>
    <mergeCell ref="D240:E240"/>
    <mergeCell ref="A50:C50"/>
    <mergeCell ref="D200:E200"/>
    <mergeCell ref="A314:C314"/>
    <mergeCell ref="D314:E314"/>
    <mergeCell ref="A315:C315"/>
    <mergeCell ref="A334:C334"/>
    <mergeCell ref="D334:E334"/>
    <mergeCell ref="A281:C281"/>
    <mergeCell ref="A301:C301"/>
    <mergeCell ref="A172:C172"/>
    <mergeCell ref="D172:E172"/>
    <mergeCell ref="D90:E90"/>
    <mergeCell ref="D94:E94"/>
    <mergeCell ref="A173:C173"/>
    <mergeCell ref="A320:C320"/>
    <mergeCell ref="A235:C235"/>
    <mergeCell ref="A201:C201"/>
    <mergeCell ref="A95:C95"/>
    <mergeCell ref="D289:E289"/>
    <mergeCell ref="A319:C319"/>
    <mergeCell ref="D319:E319"/>
    <mergeCell ref="A234:C234"/>
    <mergeCell ref="D234:E234"/>
    <mergeCell ref="A200:C200"/>
    <mergeCell ref="D145:E145"/>
    <mergeCell ref="D299:E299"/>
    <mergeCell ref="A300:C300"/>
    <mergeCell ref="D246:E246"/>
    <mergeCell ref="D247:E247"/>
    <mergeCell ref="D248:E248"/>
    <mergeCell ref="D249:E249"/>
    <mergeCell ref="D263:E263"/>
    <mergeCell ref="D264:E264"/>
    <mergeCell ref="D283:E283"/>
    <mergeCell ref="D284:E284"/>
    <mergeCell ref="D285:E285"/>
    <mergeCell ref="D286:E286"/>
    <mergeCell ref="D260:E260"/>
    <mergeCell ref="A239:C239"/>
    <mergeCell ref="D254:E254"/>
    <mergeCell ref="D255:E255"/>
    <mergeCell ref="D258:E258"/>
    <mergeCell ref="A292:C292"/>
    <mergeCell ref="A291:C291"/>
    <mergeCell ref="D291:E291"/>
    <mergeCell ref="D238:E238"/>
    <mergeCell ref="D225:E225"/>
    <mergeCell ref="D226:E226"/>
    <mergeCell ref="D227:E227"/>
    <mergeCell ref="A259:C259"/>
    <mergeCell ref="A280:C280"/>
    <mergeCell ref="A260:C260"/>
    <mergeCell ref="D261:E261"/>
    <mergeCell ref="D262:E262"/>
    <mergeCell ref="D265:E265"/>
    <mergeCell ref="D241:E241"/>
    <mergeCell ref="D235:E235"/>
    <mergeCell ref="D236:E236"/>
    <mergeCell ref="D237:E237"/>
    <mergeCell ref="D230:E230"/>
    <mergeCell ref="D232:E232"/>
    <mergeCell ref="D233:E233"/>
    <mergeCell ref="D280:E280"/>
    <mergeCell ref="D288:E288"/>
    <mergeCell ref="D281:E281"/>
    <mergeCell ref="D282:E282"/>
    <mergeCell ref="D49:E49"/>
    <mergeCell ref="D96:E96"/>
    <mergeCell ref="A96:C96"/>
    <mergeCell ref="D91:E91"/>
    <mergeCell ref="D92:E92"/>
    <mergeCell ref="D102:E102"/>
    <mergeCell ref="D103:E103"/>
    <mergeCell ref="D104:E104"/>
    <mergeCell ref="D105:E105"/>
    <mergeCell ref="D89:E89"/>
    <mergeCell ref="D97:E97"/>
    <mergeCell ref="D98:E98"/>
    <mergeCell ref="D99:E99"/>
    <mergeCell ref="D73:E73"/>
    <mergeCell ref="D74:E74"/>
    <mergeCell ref="D75:E75"/>
    <mergeCell ref="D76:E76"/>
    <mergeCell ref="A67:C67"/>
    <mergeCell ref="D77:E77"/>
    <mergeCell ref="D78:E78"/>
    <mergeCell ref="D79:E79"/>
    <mergeCell ref="D80:E80"/>
    <mergeCell ref="D81:E81"/>
    <mergeCell ref="D72:E72"/>
    <mergeCell ref="D71:E71"/>
    <mergeCell ref="D82:E82"/>
    <mergeCell ref="D70:E70"/>
    <mergeCell ref="D69:E69"/>
    <mergeCell ref="D67:E67"/>
    <mergeCell ref="F66:M66"/>
    <mergeCell ref="D66:E66"/>
    <mergeCell ref="D68:E68"/>
    <mergeCell ref="F49:M49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4:E34"/>
    <mergeCell ref="D36:E36"/>
    <mergeCell ref="D42:E42"/>
    <mergeCell ref="D39:E39"/>
    <mergeCell ref="D40:E40"/>
    <mergeCell ref="D41:E41"/>
    <mergeCell ref="D37:E37"/>
    <mergeCell ref="D38:E38"/>
    <mergeCell ref="A48:E48"/>
    <mergeCell ref="D44:E44"/>
    <mergeCell ref="A49:C49"/>
    <mergeCell ref="A213:C213"/>
    <mergeCell ref="D213:E213"/>
    <mergeCell ref="F95:M95"/>
    <mergeCell ref="F259:M259"/>
    <mergeCell ref="F280:M280"/>
    <mergeCell ref="F172:M172"/>
    <mergeCell ref="F239:M239"/>
    <mergeCell ref="F200:M200"/>
    <mergeCell ref="F144:M144"/>
    <mergeCell ref="F234:M234"/>
    <mergeCell ref="F213:M213"/>
    <mergeCell ref="D107:E107"/>
    <mergeCell ref="D108:E108"/>
    <mergeCell ref="D109:E109"/>
    <mergeCell ref="A145:C145"/>
    <mergeCell ref="A126:C126"/>
    <mergeCell ref="D126:E126"/>
    <mergeCell ref="D120:E120"/>
    <mergeCell ref="D122:E122"/>
    <mergeCell ref="D123:E123"/>
    <mergeCell ref="A127:C127"/>
    <mergeCell ref="D127:E127"/>
    <mergeCell ref="D106:E106"/>
    <mergeCell ref="D140:E140"/>
    <mergeCell ref="F15:G15"/>
    <mergeCell ref="L10:L14"/>
    <mergeCell ref="A9:C14"/>
    <mergeCell ref="D9:E14"/>
    <mergeCell ref="F9:G14"/>
    <mergeCell ref="H9:I9"/>
    <mergeCell ref="A16:G16"/>
    <mergeCell ref="D111:E111"/>
    <mergeCell ref="D101:E101"/>
    <mergeCell ref="A66:C66"/>
    <mergeCell ref="D30:E30"/>
    <mergeCell ref="D31:E31"/>
    <mergeCell ref="D32:E32"/>
    <mergeCell ref="D33:E33"/>
    <mergeCell ref="D45:E45"/>
    <mergeCell ref="D43:E43"/>
    <mergeCell ref="D46:E46"/>
    <mergeCell ref="D47:E47"/>
    <mergeCell ref="D35:E35"/>
    <mergeCell ref="H10:H14"/>
    <mergeCell ref="I10:I14"/>
    <mergeCell ref="J9:K9"/>
    <mergeCell ref="J10:J14"/>
    <mergeCell ref="K10:K14"/>
    <mergeCell ref="A214:C214"/>
    <mergeCell ref="D229:E229"/>
    <mergeCell ref="D17:E17"/>
    <mergeCell ref="D18:E18"/>
    <mergeCell ref="D19:E19"/>
    <mergeCell ref="D20:E20"/>
    <mergeCell ref="D124:E124"/>
    <mergeCell ref="D125:E125"/>
    <mergeCell ref="F152:M152"/>
    <mergeCell ref="D209:E209"/>
    <mergeCell ref="F126:AL126"/>
    <mergeCell ref="D186:E186"/>
    <mergeCell ref="D187:E187"/>
    <mergeCell ref="D132:E132"/>
    <mergeCell ref="D133:E133"/>
    <mergeCell ref="D134:E134"/>
    <mergeCell ref="D135:E135"/>
    <mergeCell ref="D136:E136"/>
    <mergeCell ref="D146:E146"/>
    <mergeCell ref="D147:E147"/>
    <mergeCell ref="D148:E148"/>
    <mergeCell ref="D221:E221"/>
    <mergeCell ref="D222:E222"/>
    <mergeCell ref="D210:E210"/>
    <mergeCell ref="A324:C324"/>
    <mergeCell ref="F324:M324"/>
    <mergeCell ref="A325:C325"/>
    <mergeCell ref="D324:E324"/>
    <mergeCell ref="D325:E325"/>
    <mergeCell ref="D332:E332"/>
    <mergeCell ref="D333:E333"/>
    <mergeCell ref="D326:E326"/>
    <mergeCell ref="D328:E328"/>
    <mergeCell ref="D329:E329"/>
    <mergeCell ref="D330:E330"/>
    <mergeCell ref="D331:E331"/>
    <mergeCell ref="D327:E327"/>
    <mergeCell ref="D340:E340"/>
    <mergeCell ref="D341:E341"/>
    <mergeCell ref="D336:E336"/>
    <mergeCell ref="D337:E337"/>
    <mergeCell ref="D338:E338"/>
    <mergeCell ref="D339:E339"/>
    <mergeCell ref="F334:M334"/>
    <mergeCell ref="D335:E335"/>
    <mergeCell ref="D315:E315"/>
    <mergeCell ref="D316:E316"/>
    <mergeCell ref="D311:E311"/>
    <mergeCell ref="D312:E312"/>
    <mergeCell ref="D313:E313"/>
    <mergeCell ref="D223:E223"/>
    <mergeCell ref="D320:E320"/>
    <mergeCell ref="D321:E321"/>
    <mergeCell ref="D322:E322"/>
    <mergeCell ref="D323:E323"/>
    <mergeCell ref="F319:M319"/>
    <mergeCell ref="D239:E239"/>
    <mergeCell ref="D300:E300"/>
    <mergeCell ref="D259:E259"/>
    <mergeCell ref="D295:E295"/>
    <mergeCell ref="D296:E296"/>
    <mergeCell ref="D298:E298"/>
    <mergeCell ref="F291:M291"/>
    <mergeCell ref="D176:E176"/>
    <mergeCell ref="D177:E177"/>
    <mergeCell ref="D178:E178"/>
    <mergeCell ref="D179:E179"/>
    <mergeCell ref="D180:E180"/>
    <mergeCell ref="D181:E181"/>
    <mergeCell ref="D182:E182"/>
    <mergeCell ref="D183:E183"/>
    <mergeCell ref="D184:E184"/>
    <mergeCell ref="D188:E188"/>
    <mergeCell ref="D195:E195"/>
    <mergeCell ref="D196:E196"/>
    <mergeCell ref="D189:E189"/>
    <mergeCell ref="D190:E190"/>
    <mergeCell ref="D192:E192"/>
    <mergeCell ref="D193:E193"/>
    <mergeCell ref="D194:E194"/>
    <mergeCell ref="D197:E197"/>
    <mergeCell ref="D198:E198"/>
    <mergeCell ref="D199:E199"/>
    <mergeCell ref="A5:M5"/>
    <mergeCell ref="A6:M6"/>
    <mergeCell ref="A7:M7"/>
    <mergeCell ref="M10:M14"/>
    <mergeCell ref="L9:M9"/>
    <mergeCell ref="A15:C15"/>
    <mergeCell ref="D15:E15"/>
    <mergeCell ref="D175:E175"/>
    <mergeCell ref="D173:E173"/>
    <mergeCell ref="D166:E166"/>
    <mergeCell ref="D154:E154"/>
    <mergeCell ref="D155:E155"/>
    <mergeCell ref="D156:E156"/>
    <mergeCell ref="D157:E157"/>
    <mergeCell ref="D158:E158"/>
    <mergeCell ref="D159:E159"/>
    <mergeCell ref="D160:E160"/>
    <mergeCell ref="D161:E161"/>
    <mergeCell ref="D162:E162"/>
    <mergeCell ref="D163:E163"/>
    <mergeCell ref="D164:E164"/>
    <mergeCell ref="D165:E165"/>
    <mergeCell ref="D149:E149"/>
    <mergeCell ref="D139:E139"/>
    <mergeCell ref="D65:E65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93:E93"/>
    <mergeCell ref="D141:E141"/>
    <mergeCell ref="D142:E142"/>
    <mergeCell ref="D114:E114"/>
    <mergeCell ref="D115:E115"/>
    <mergeCell ref="D116:E116"/>
    <mergeCell ref="D350:E350"/>
    <mergeCell ref="D351:E351"/>
    <mergeCell ref="D352:E352"/>
    <mergeCell ref="D353:E353"/>
    <mergeCell ref="D354:E354"/>
    <mergeCell ref="D355:E355"/>
    <mergeCell ref="A2:M2"/>
    <mergeCell ref="A3:M3"/>
    <mergeCell ref="A4:M4"/>
    <mergeCell ref="A342:C342"/>
    <mergeCell ref="D342:E342"/>
    <mergeCell ref="F342:M342"/>
    <mergeCell ref="A343:C343"/>
    <mergeCell ref="D343:E343"/>
    <mergeCell ref="D344:E344"/>
    <mergeCell ref="D143:E143"/>
    <mergeCell ref="D137:E137"/>
    <mergeCell ref="D138:E138"/>
    <mergeCell ref="D128:E128"/>
    <mergeCell ref="D129:E129"/>
    <mergeCell ref="D130:E130"/>
    <mergeCell ref="D131:E131"/>
    <mergeCell ref="D215:E215"/>
    <mergeCell ref="D174:E174"/>
    <mergeCell ref="A374:C374"/>
    <mergeCell ref="D374:E374"/>
    <mergeCell ref="D375:E375"/>
    <mergeCell ref="D380:E380"/>
    <mergeCell ref="D381:E381"/>
    <mergeCell ref="D382:E382"/>
    <mergeCell ref="A433:C433"/>
    <mergeCell ref="D433:E433"/>
    <mergeCell ref="F433:M433"/>
    <mergeCell ref="A393:C393"/>
    <mergeCell ref="D393:E393"/>
    <mergeCell ref="F393:M393"/>
    <mergeCell ref="A394:C394"/>
    <mergeCell ref="D394:E394"/>
    <mergeCell ref="D390:E390"/>
    <mergeCell ref="D391:E391"/>
    <mergeCell ref="D392:E392"/>
    <mergeCell ref="D410:E410"/>
    <mergeCell ref="D411:E411"/>
    <mergeCell ref="D412:E412"/>
    <mergeCell ref="D430:E430"/>
    <mergeCell ref="D431:E431"/>
    <mergeCell ref="A434:C434"/>
    <mergeCell ref="D434:E434"/>
    <mergeCell ref="D435:E435"/>
    <mergeCell ref="D440:E440"/>
    <mergeCell ref="F413:M413"/>
    <mergeCell ref="A414:C414"/>
    <mergeCell ref="D414:E414"/>
    <mergeCell ref="D415:E415"/>
    <mergeCell ref="D420:E420"/>
    <mergeCell ref="D421:E421"/>
    <mergeCell ref="D422:E422"/>
    <mergeCell ref="D423:E423"/>
    <mergeCell ref="D427:E427"/>
    <mergeCell ref="A413:C413"/>
    <mergeCell ref="D413:E413"/>
    <mergeCell ref="D432:E432"/>
    <mergeCell ref="D441:E441"/>
    <mergeCell ref="D442:E442"/>
    <mergeCell ref="D443:E443"/>
    <mergeCell ref="D447:E447"/>
    <mergeCell ref="D448:E448"/>
    <mergeCell ref="D449:E449"/>
    <mergeCell ref="D277:E277"/>
    <mergeCell ref="D278:E278"/>
    <mergeCell ref="D279:E279"/>
    <mergeCell ref="D428:E428"/>
    <mergeCell ref="D429:E429"/>
    <mergeCell ref="D395:E395"/>
    <mergeCell ref="D400:E400"/>
    <mergeCell ref="D401:E401"/>
    <mergeCell ref="D402:E402"/>
    <mergeCell ref="D403:E403"/>
    <mergeCell ref="D407:E407"/>
    <mergeCell ref="D408:E408"/>
    <mergeCell ref="D409:E409"/>
    <mergeCell ref="D383:E383"/>
    <mergeCell ref="D387:E387"/>
    <mergeCell ref="D388:E388"/>
    <mergeCell ref="D389:E389"/>
    <mergeCell ref="D349:E349"/>
  </mergeCells>
  <pageMargins left="0.78740157480314965" right="0.78740157480314965" top="1.1811023622047245" bottom="0.35433070866141736" header="0.31496062992125984" footer="0.31496062992125984"/>
  <pageSetup paperSize="9" scale="78" orientation="landscape" blackAndWhite="1" r:id="rId1"/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2:M37"/>
  <sheetViews>
    <sheetView view="pageBreakPreview" zoomScale="80" zoomScaleNormal="77" zoomScaleSheetLayoutView="80" workbookViewId="0">
      <selection activeCell="E11" sqref="E11:M11"/>
    </sheetView>
  </sheetViews>
  <sheetFormatPr defaultColWidth="9.109375" defaultRowHeight="13.8" x14ac:dyDescent="0.3"/>
  <cols>
    <col min="1" max="1" width="9.109375" style="142"/>
    <col min="2" max="2" width="61.44140625" style="142" customWidth="1"/>
    <col min="3" max="3" width="11.6640625" style="142" customWidth="1"/>
    <col min="4" max="4" width="49.44140625" style="142" customWidth="1"/>
    <col min="5" max="5" width="12.33203125" style="142" customWidth="1"/>
    <col min="6" max="6" width="13.6640625" style="142" customWidth="1"/>
    <col min="7" max="7" width="14" style="142" customWidth="1"/>
    <col min="8" max="8" width="13.5546875" style="142" customWidth="1"/>
    <col min="9" max="10" width="15" style="142" customWidth="1"/>
    <col min="11" max="11" width="14.88671875" style="142" customWidth="1"/>
    <col min="12" max="13" width="13" style="142" customWidth="1"/>
    <col min="14" max="16384" width="9.109375" style="142"/>
  </cols>
  <sheetData>
    <row r="2" spans="1:13" x14ac:dyDescent="0.3">
      <c r="D2" s="215" t="s">
        <v>0</v>
      </c>
      <c r="E2" s="215"/>
      <c r="F2" s="215"/>
      <c r="G2" s="215"/>
      <c r="H2" s="215"/>
      <c r="I2" s="143"/>
    </row>
    <row r="3" spans="1:13" x14ac:dyDescent="0.3">
      <c r="C3" s="143"/>
      <c r="D3" s="215" t="s">
        <v>15</v>
      </c>
      <c r="E3" s="215"/>
      <c r="F3" s="215"/>
      <c r="G3" s="215"/>
      <c r="H3" s="215"/>
    </row>
    <row r="4" spans="1:13" x14ac:dyDescent="0.3">
      <c r="D4" s="215" t="s">
        <v>16</v>
      </c>
      <c r="E4" s="215"/>
      <c r="F4" s="215"/>
      <c r="G4" s="215"/>
      <c r="H4" s="215"/>
      <c r="I4" s="143"/>
      <c r="J4" s="143"/>
    </row>
    <row r="6" spans="1:13" x14ac:dyDescent="0.3">
      <c r="D6" s="216" t="s">
        <v>113</v>
      </c>
      <c r="E6" s="216"/>
      <c r="F6" s="216"/>
      <c r="G6" s="216"/>
      <c r="H6" s="216"/>
      <c r="I6" s="144"/>
      <c r="J6" s="144"/>
      <c r="K6" s="144"/>
      <c r="L6" s="144"/>
    </row>
    <row r="7" spans="1:13" x14ac:dyDescent="0.3">
      <c r="D7" s="217" t="s">
        <v>3</v>
      </c>
      <c r="E7" s="217"/>
      <c r="F7" s="217"/>
      <c r="G7" s="217"/>
      <c r="H7" s="217"/>
      <c r="I7" s="144"/>
      <c r="J7" s="144"/>
      <c r="K7" s="144"/>
      <c r="L7" s="144"/>
    </row>
    <row r="9" spans="1:13" x14ac:dyDescent="0.3">
      <c r="D9" s="215" t="s">
        <v>226</v>
      </c>
      <c r="E9" s="215"/>
      <c r="F9" s="215"/>
      <c r="G9" s="215"/>
      <c r="H9" s="215"/>
    </row>
    <row r="10" spans="1:13" x14ac:dyDescent="0.3">
      <c r="H10" s="143"/>
    </row>
    <row r="11" spans="1:13" x14ac:dyDescent="0.3">
      <c r="A11" s="222" t="s">
        <v>80</v>
      </c>
      <c r="B11" s="222"/>
      <c r="C11" s="145"/>
      <c r="D11" s="144"/>
      <c r="E11" s="216" t="s">
        <v>229</v>
      </c>
      <c r="F11" s="216"/>
      <c r="G11" s="216"/>
      <c r="H11" s="216"/>
      <c r="I11" s="216"/>
      <c r="J11" s="216"/>
      <c r="K11" s="216"/>
      <c r="L11" s="216"/>
      <c r="M11" s="216"/>
    </row>
    <row r="12" spans="1:13" x14ac:dyDescent="0.3">
      <c r="A12" s="144" t="s">
        <v>17</v>
      </c>
      <c r="B12" s="144"/>
      <c r="C12" s="144"/>
      <c r="D12" s="144"/>
      <c r="E12" s="217" t="s">
        <v>18</v>
      </c>
      <c r="F12" s="217"/>
      <c r="G12" s="217"/>
      <c r="H12" s="217"/>
      <c r="I12" s="217"/>
      <c r="J12" s="217"/>
      <c r="K12" s="217"/>
      <c r="L12" s="217"/>
      <c r="M12" s="217"/>
    </row>
    <row r="13" spans="1:13" x14ac:dyDescent="0.3">
      <c r="H13" s="143"/>
    </row>
    <row r="14" spans="1:13" ht="36" customHeight="1" x14ac:dyDescent="0.3">
      <c r="A14" s="224" t="s">
        <v>19</v>
      </c>
      <c r="B14" s="225" t="s">
        <v>20</v>
      </c>
      <c r="C14" s="224" t="s">
        <v>21</v>
      </c>
      <c r="D14" s="224" t="s">
        <v>22</v>
      </c>
      <c r="E14" s="224" t="s">
        <v>26</v>
      </c>
      <c r="F14" s="224"/>
      <c r="G14" s="224"/>
      <c r="H14" s="225" t="s">
        <v>27</v>
      </c>
      <c r="I14" s="225"/>
      <c r="J14" s="225"/>
      <c r="K14" s="225" t="s">
        <v>28</v>
      </c>
      <c r="L14" s="225"/>
      <c r="M14" s="225"/>
    </row>
    <row r="15" spans="1:13" ht="27.6" x14ac:dyDescent="0.3">
      <c r="A15" s="224"/>
      <c r="B15" s="225"/>
      <c r="C15" s="224"/>
      <c r="D15" s="224"/>
      <c r="E15" s="146" t="s">
        <v>23</v>
      </c>
      <c r="F15" s="146" t="s">
        <v>24</v>
      </c>
      <c r="G15" s="146" t="s">
        <v>25</v>
      </c>
      <c r="H15" s="146" t="s">
        <v>23</v>
      </c>
      <c r="I15" s="146" t="s">
        <v>24</v>
      </c>
      <c r="J15" s="146" t="s">
        <v>25</v>
      </c>
      <c r="K15" s="146" t="s">
        <v>23</v>
      </c>
      <c r="L15" s="146" t="s">
        <v>24</v>
      </c>
      <c r="M15" s="146" t="s">
        <v>25</v>
      </c>
    </row>
    <row r="16" spans="1:13" ht="15" customHeight="1" x14ac:dyDescent="0.3">
      <c r="A16" s="146"/>
      <c r="B16" s="218" t="s">
        <v>167</v>
      </c>
      <c r="C16" s="219"/>
      <c r="D16" s="219"/>
      <c r="E16" s="219"/>
      <c r="F16" s="219"/>
      <c r="G16" s="219"/>
      <c r="H16" s="219"/>
      <c r="I16" s="219"/>
      <c r="J16" s="219"/>
      <c r="K16" s="219"/>
      <c r="L16" s="219"/>
      <c r="M16" s="220"/>
    </row>
    <row r="17" spans="1:13" x14ac:dyDescent="0.3">
      <c r="A17" s="147">
        <v>1</v>
      </c>
      <c r="B17" s="147" t="s">
        <v>29</v>
      </c>
      <c r="C17" s="147"/>
      <c r="D17" s="146"/>
      <c r="E17" s="148"/>
      <c r="F17" s="148"/>
      <c r="G17" s="148"/>
      <c r="H17" s="149"/>
      <c r="I17" s="149"/>
      <c r="J17" s="149"/>
      <c r="K17" s="149"/>
      <c r="L17" s="149"/>
      <c r="M17" s="149"/>
    </row>
    <row r="18" spans="1:13" ht="17.25" customHeight="1" x14ac:dyDescent="0.3">
      <c r="A18" s="147"/>
      <c r="B18" s="147" t="s">
        <v>57</v>
      </c>
      <c r="C18" s="147" t="s">
        <v>35</v>
      </c>
      <c r="D18" s="146" t="s">
        <v>114</v>
      </c>
      <c r="E18" s="148">
        <v>2770881</v>
      </c>
      <c r="F18" s="148">
        <v>0</v>
      </c>
      <c r="G18" s="150">
        <f t="shared" ref="G18:G30" si="0">SUM(E18+F18)</f>
        <v>2770881</v>
      </c>
      <c r="H18" s="151">
        <v>1969853</v>
      </c>
      <c r="I18" s="149">
        <v>0</v>
      </c>
      <c r="J18" s="152">
        <f t="shared" ref="J18:J30" si="1">H18+I18</f>
        <v>1969853</v>
      </c>
      <c r="K18" s="152">
        <f>H18-E18</f>
        <v>-801028</v>
      </c>
      <c r="L18" s="152">
        <f>I18-F18</f>
        <v>0</v>
      </c>
      <c r="M18" s="152">
        <f t="shared" ref="M18:M30" si="2">K18+L18</f>
        <v>-801028</v>
      </c>
    </row>
    <row r="19" spans="1:13" ht="21.75" customHeight="1" x14ac:dyDescent="0.3">
      <c r="A19" s="147"/>
      <c r="B19" s="146" t="s">
        <v>230</v>
      </c>
      <c r="C19" s="147"/>
      <c r="D19" s="146"/>
      <c r="E19" s="150">
        <v>10</v>
      </c>
      <c r="F19" s="150">
        <v>0</v>
      </c>
      <c r="G19" s="150">
        <f t="shared" si="0"/>
        <v>10</v>
      </c>
      <c r="H19" s="152">
        <v>9.5</v>
      </c>
      <c r="I19" s="152">
        <v>0</v>
      </c>
      <c r="J19" s="152">
        <f t="shared" si="1"/>
        <v>9.5</v>
      </c>
      <c r="K19" s="152">
        <f>H19-E19</f>
        <v>-0.5</v>
      </c>
      <c r="L19" s="152">
        <f>I19-F19</f>
        <v>0</v>
      </c>
      <c r="M19" s="152">
        <f t="shared" si="2"/>
        <v>-0.5</v>
      </c>
    </row>
    <row r="20" spans="1:13" ht="17.25" customHeight="1" x14ac:dyDescent="0.3">
      <c r="A20" s="147"/>
      <c r="B20" s="146" t="s">
        <v>154</v>
      </c>
      <c r="C20" s="147" t="s">
        <v>32</v>
      </c>
      <c r="D20" s="146" t="s">
        <v>151</v>
      </c>
      <c r="E20" s="150">
        <v>7</v>
      </c>
      <c r="F20" s="150">
        <v>0</v>
      </c>
      <c r="G20" s="150">
        <f t="shared" si="0"/>
        <v>7</v>
      </c>
      <c r="H20" s="152">
        <v>6.5</v>
      </c>
      <c r="I20" s="152">
        <v>0</v>
      </c>
      <c r="J20" s="152">
        <f t="shared" si="1"/>
        <v>6.5</v>
      </c>
      <c r="K20" s="152">
        <f t="shared" ref="K20:K21" si="3">H20-E20</f>
        <v>-0.5</v>
      </c>
      <c r="L20" s="152">
        <f t="shared" ref="L20:L21" si="4">I20-F20</f>
        <v>0</v>
      </c>
      <c r="M20" s="152">
        <f t="shared" ref="M20:M21" si="5">K20+L20</f>
        <v>-0.5</v>
      </c>
    </row>
    <row r="21" spans="1:13" ht="21" customHeight="1" x14ac:dyDescent="0.3">
      <c r="A21" s="147"/>
      <c r="B21" s="146" t="s">
        <v>155</v>
      </c>
      <c r="C21" s="147" t="s">
        <v>32</v>
      </c>
      <c r="D21" s="146" t="s">
        <v>151</v>
      </c>
      <c r="E21" s="150">
        <v>3</v>
      </c>
      <c r="F21" s="150">
        <v>0</v>
      </c>
      <c r="G21" s="150">
        <f t="shared" si="0"/>
        <v>3</v>
      </c>
      <c r="H21" s="152">
        <v>3</v>
      </c>
      <c r="I21" s="152">
        <v>0</v>
      </c>
      <c r="J21" s="152">
        <f t="shared" si="1"/>
        <v>3</v>
      </c>
      <c r="K21" s="152">
        <f t="shared" si="3"/>
        <v>0</v>
      </c>
      <c r="L21" s="152">
        <f t="shared" si="4"/>
        <v>0</v>
      </c>
      <c r="M21" s="152">
        <f t="shared" si="5"/>
        <v>0</v>
      </c>
    </row>
    <row r="22" spans="1:13" x14ac:dyDescent="0.3">
      <c r="A22" s="146">
        <v>2</v>
      </c>
      <c r="B22" s="147" t="s">
        <v>30</v>
      </c>
      <c r="C22" s="153"/>
      <c r="D22" s="153"/>
      <c r="E22" s="154"/>
      <c r="F22" s="154"/>
      <c r="G22" s="150"/>
      <c r="H22" s="152"/>
      <c r="I22" s="152"/>
      <c r="J22" s="152"/>
      <c r="K22" s="152"/>
      <c r="L22" s="152"/>
      <c r="M22" s="152"/>
    </row>
    <row r="23" spans="1:13" ht="33" customHeight="1" x14ac:dyDescent="0.3">
      <c r="A23" s="147"/>
      <c r="B23" s="146" t="s">
        <v>112</v>
      </c>
      <c r="C23" s="147" t="s">
        <v>32</v>
      </c>
      <c r="D23" s="146" t="s">
        <v>231</v>
      </c>
      <c r="E23" s="152">
        <v>4421</v>
      </c>
      <c r="F23" s="152">
        <v>0</v>
      </c>
      <c r="G23" s="150">
        <f t="shared" si="0"/>
        <v>4421</v>
      </c>
      <c r="H23" s="152">
        <v>3096</v>
      </c>
      <c r="I23" s="152">
        <v>0</v>
      </c>
      <c r="J23" s="152">
        <f t="shared" si="1"/>
        <v>3096</v>
      </c>
      <c r="K23" s="152">
        <f>H23-E23</f>
        <v>-1325</v>
      </c>
      <c r="L23" s="152">
        <f>I23-F23</f>
        <v>0</v>
      </c>
      <c r="M23" s="152">
        <f t="shared" si="2"/>
        <v>-1325</v>
      </c>
    </row>
    <row r="24" spans="1:13" ht="33" customHeight="1" x14ac:dyDescent="0.3">
      <c r="A24" s="147"/>
      <c r="B24" s="146" t="s">
        <v>37</v>
      </c>
      <c r="C24" s="147" t="s">
        <v>32</v>
      </c>
      <c r="D24" s="146" t="s">
        <v>232</v>
      </c>
      <c r="E24" s="152">
        <v>1793</v>
      </c>
      <c r="F24" s="152">
        <v>0</v>
      </c>
      <c r="G24" s="150">
        <f t="shared" si="0"/>
        <v>1793</v>
      </c>
      <c r="H24" s="152">
        <v>860</v>
      </c>
      <c r="I24" s="152">
        <v>0</v>
      </c>
      <c r="J24" s="152">
        <f t="shared" si="1"/>
        <v>860</v>
      </c>
      <c r="K24" s="152">
        <f>H24-E24</f>
        <v>-933</v>
      </c>
      <c r="L24" s="152">
        <f>I24-F24</f>
        <v>0</v>
      </c>
      <c r="M24" s="152">
        <f t="shared" si="2"/>
        <v>-933</v>
      </c>
    </row>
    <row r="25" spans="1:13" x14ac:dyDescent="0.3">
      <c r="A25" s="147">
        <v>3</v>
      </c>
      <c r="B25" s="147" t="s">
        <v>31</v>
      </c>
      <c r="C25" s="147"/>
      <c r="D25" s="147"/>
      <c r="E25" s="152"/>
      <c r="F25" s="152"/>
      <c r="G25" s="150"/>
      <c r="H25" s="152"/>
      <c r="I25" s="152"/>
      <c r="J25" s="152"/>
      <c r="K25" s="152"/>
      <c r="L25" s="152"/>
      <c r="M25" s="152"/>
    </row>
    <row r="26" spans="1:13" ht="29.25" customHeight="1" x14ac:dyDescent="0.3">
      <c r="A26" s="147"/>
      <c r="B26" s="146" t="s">
        <v>38</v>
      </c>
      <c r="C26" s="147" t="s">
        <v>32</v>
      </c>
      <c r="D26" s="147" t="s">
        <v>115</v>
      </c>
      <c r="E26" s="152">
        <v>442</v>
      </c>
      <c r="F26" s="152">
        <v>0</v>
      </c>
      <c r="G26" s="150">
        <f>SUM(E26+F26)</f>
        <v>442</v>
      </c>
      <c r="H26" s="152">
        <v>326</v>
      </c>
      <c r="I26" s="152">
        <v>0</v>
      </c>
      <c r="J26" s="152">
        <f>H26+I26</f>
        <v>326</v>
      </c>
      <c r="K26" s="152">
        <f t="shared" ref="K26:L30" si="6">H26-E26</f>
        <v>-116</v>
      </c>
      <c r="L26" s="152">
        <f t="shared" si="6"/>
        <v>0</v>
      </c>
      <c r="M26" s="152">
        <f>K26+L26</f>
        <v>-116</v>
      </c>
    </row>
    <row r="27" spans="1:13" ht="27.6" x14ac:dyDescent="0.3">
      <c r="A27" s="147"/>
      <c r="B27" s="146" t="s">
        <v>39</v>
      </c>
      <c r="C27" s="147" t="s">
        <v>32</v>
      </c>
      <c r="D27" s="147" t="s">
        <v>115</v>
      </c>
      <c r="E27" s="152">
        <v>179</v>
      </c>
      <c r="F27" s="152">
        <v>0</v>
      </c>
      <c r="G27" s="150">
        <f t="shared" si="0"/>
        <v>179</v>
      </c>
      <c r="H27" s="152">
        <v>91</v>
      </c>
      <c r="I27" s="152">
        <v>0</v>
      </c>
      <c r="J27" s="152">
        <f t="shared" si="1"/>
        <v>91</v>
      </c>
      <c r="K27" s="152">
        <f t="shared" si="6"/>
        <v>-88</v>
      </c>
      <c r="L27" s="152">
        <f t="shared" si="6"/>
        <v>0</v>
      </c>
      <c r="M27" s="152">
        <f t="shared" si="2"/>
        <v>-88</v>
      </c>
    </row>
    <row r="28" spans="1:13" ht="20.25" customHeight="1" x14ac:dyDescent="0.3">
      <c r="A28" s="147"/>
      <c r="B28" s="146" t="s">
        <v>48</v>
      </c>
      <c r="C28" s="155" t="s">
        <v>35</v>
      </c>
      <c r="D28" s="147" t="s">
        <v>115</v>
      </c>
      <c r="E28" s="152">
        <v>277088.09999999998</v>
      </c>
      <c r="F28" s="152">
        <v>0</v>
      </c>
      <c r="G28" s="150">
        <f t="shared" si="0"/>
        <v>277088.09999999998</v>
      </c>
      <c r="H28" s="152">
        <v>207352.95</v>
      </c>
      <c r="I28" s="152">
        <v>0</v>
      </c>
      <c r="J28" s="152">
        <f t="shared" si="1"/>
        <v>207352.95</v>
      </c>
      <c r="K28" s="152">
        <f t="shared" si="6"/>
        <v>-69735.149999999965</v>
      </c>
      <c r="L28" s="152">
        <f t="shared" si="6"/>
        <v>0</v>
      </c>
      <c r="M28" s="152">
        <f t="shared" si="2"/>
        <v>-69735.149999999965</v>
      </c>
    </row>
    <row r="29" spans="1:13" ht="20.25" customHeight="1" x14ac:dyDescent="0.3">
      <c r="A29" s="147"/>
      <c r="B29" s="146" t="s">
        <v>233</v>
      </c>
      <c r="C29" s="155" t="s">
        <v>35</v>
      </c>
      <c r="D29" s="147" t="s">
        <v>115</v>
      </c>
      <c r="E29" s="152">
        <v>1939617</v>
      </c>
      <c r="F29" s="152">
        <v>0</v>
      </c>
      <c r="G29" s="150">
        <f t="shared" si="0"/>
        <v>1939617</v>
      </c>
      <c r="H29" s="152">
        <v>1689274</v>
      </c>
      <c r="I29" s="152">
        <v>0</v>
      </c>
      <c r="J29" s="152">
        <f t="shared" si="1"/>
        <v>1689274</v>
      </c>
      <c r="K29" s="152">
        <f t="shared" si="6"/>
        <v>-250343</v>
      </c>
      <c r="L29" s="152">
        <f t="shared" si="6"/>
        <v>0</v>
      </c>
      <c r="M29" s="152">
        <f t="shared" si="2"/>
        <v>-250343</v>
      </c>
    </row>
    <row r="30" spans="1:13" ht="20.25" customHeight="1" x14ac:dyDescent="0.3">
      <c r="A30" s="147"/>
      <c r="B30" s="146" t="s">
        <v>234</v>
      </c>
      <c r="C30" s="155" t="s">
        <v>35</v>
      </c>
      <c r="D30" s="147" t="s">
        <v>115</v>
      </c>
      <c r="E30" s="152">
        <v>831264</v>
      </c>
      <c r="F30" s="152">
        <v>0</v>
      </c>
      <c r="G30" s="150">
        <f t="shared" si="0"/>
        <v>831264</v>
      </c>
      <c r="H30" s="152">
        <v>280579</v>
      </c>
      <c r="I30" s="152">
        <v>0</v>
      </c>
      <c r="J30" s="152">
        <f t="shared" si="1"/>
        <v>280579</v>
      </c>
      <c r="K30" s="152">
        <f t="shared" si="6"/>
        <v>-550685</v>
      </c>
      <c r="L30" s="152">
        <f t="shared" si="6"/>
        <v>0</v>
      </c>
      <c r="M30" s="152">
        <f t="shared" si="2"/>
        <v>-550685</v>
      </c>
    </row>
    <row r="31" spans="1:13" x14ac:dyDescent="0.3">
      <c r="A31" s="147">
        <v>4</v>
      </c>
      <c r="B31" s="147" t="s">
        <v>126</v>
      </c>
      <c r="C31" s="147"/>
      <c r="D31" s="146"/>
      <c r="E31" s="148"/>
      <c r="F31" s="148"/>
      <c r="G31" s="148"/>
      <c r="H31" s="149"/>
      <c r="I31" s="149"/>
      <c r="J31" s="149"/>
      <c r="K31" s="149"/>
      <c r="L31" s="149"/>
      <c r="M31" s="149"/>
    </row>
    <row r="32" spans="1:13" ht="35.25" customHeight="1" x14ac:dyDescent="0.3">
      <c r="A32" s="147"/>
      <c r="B32" s="146" t="s">
        <v>127</v>
      </c>
      <c r="C32" s="147" t="s">
        <v>169</v>
      </c>
      <c r="D32" s="147" t="s">
        <v>115</v>
      </c>
      <c r="E32" s="150">
        <v>100</v>
      </c>
      <c r="F32" s="150">
        <v>0</v>
      </c>
      <c r="G32" s="150">
        <f t="shared" ref="G32" si="7">SUM(E32+F32)</f>
        <v>100</v>
      </c>
      <c r="H32" s="152">
        <v>48</v>
      </c>
      <c r="I32" s="152">
        <v>0</v>
      </c>
      <c r="J32" s="152">
        <f t="shared" ref="J32" si="8">H32+I32</f>
        <v>48</v>
      </c>
      <c r="K32" s="152">
        <f>H32-E32</f>
        <v>-52</v>
      </c>
      <c r="L32" s="152">
        <v>0</v>
      </c>
      <c r="M32" s="152">
        <f t="shared" ref="M32" si="9">K32+L32</f>
        <v>-52</v>
      </c>
    </row>
    <row r="33" spans="1:13" ht="35.25" customHeight="1" x14ac:dyDescent="0.3">
      <c r="A33" s="147"/>
      <c r="B33" s="146" t="s">
        <v>235</v>
      </c>
      <c r="C33" s="147" t="s">
        <v>169</v>
      </c>
      <c r="D33" s="147" t="s">
        <v>115</v>
      </c>
      <c r="E33" s="150">
        <v>70</v>
      </c>
      <c r="F33" s="150">
        <v>0</v>
      </c>
      <c r="G33" s="150">
        <f t="shared" ref="G33:G34" si="10">SUM(E33+F33)</f>
        <v>70</v>
      </c>
      <c r="H33" s="152">
        <v>85.8</v>
      </c>
      <c r="I33" s="152">
        <v>0</v>
      </c>
      <c r="J33" s="152">
        <f t="shared" ref="J33:J34" si="11">H33+I33</f>
        <v>85.8</v>
      </c>
      <c r="K33" s="152">
        <f t="shared" ref="K33:K34" si="12">H33-E33</f>
        <v>15.799999999999997</v>
      </c>
      <c r="L33" s="152">
        <v>1</v>
      </c>
      <c r="M33" s="152">
        <f t="shared" ref="M33:M34" si="13">K33+L33</f>
        <v>16.799999999999997</v>
      </c>
    </row>
    <row r="34" spans="1:13" ht="35.25" customHeight="1" x14ac:dyDescent="0.3">
      <c r="A34" s="147"/>
      <c r="B34" s="146" t="s">
        <v>236</v>
      </c>
      <c r="C34" s="147" t="s">
        <v>169</v>
      </c>
      <c r="D34" s="147" t="s">
        <v>115</v>
      </c>
      <c r="E34" s="150">
        <v>30</v>
      </c>
      <c r="F34" s="150">
        <v>0</v>
      </c>
      <c r="G34" s="150">
        <f t="shared" si="10"/>
        <v>30</v>
      </c>
      <c r="H34" s="152">
        <v>14.2</v>
      </c>
      <c r="I34" s="152">
        <v>0</v>
      </c>
      <c r="J34" s="152">
        <f t="shared" si="11"/>
        <v>14.2</v>
      </c>
      <c r="K34" s="152">
        <f t="shared" si="12"/>
        <v>-15.8</v>
      </c>
      <c r="L34" s="152">
        <v>2</v>
      </c>
      <c r="M34" s="152">
        <f t="shared" si="13"/>
        <v>-13.8</v>
      </c>
    </row>
    <row r="35" spans="1:13" ht="17.25" customHeight="1" x14ac:dyDescent="0.3"/>
    <row r="36" spans="1:13" x14ac:dyDescent="0.25">
      <c r="A36" s="156" t="s">
        <v>224</v>
      </c>
      <c r="H36" s="145"/>
      <c r="I36" s="145"/>
      <c r="K36" s="221" t="s">
        <v>225</v>
      </c>
      <c r="L36" s="221"/>
    </row>
    <row r="37" spans="1:13" x14ac:dyDescent="0.3">
      <c r="H37" s="217" t="s">
        <v>13</v>
      </c>
      <c r="I37" s="217"/>
      <c r="K37" s="223" t="s">
        <v>14</v>
      </c>
      <c r="L37" s="223"/>
    </row>
  </sheetData>
  <mergeCells count="20">
    <mergeCell ref="D2:H2"/>
    <mergeCell ref="D3:H3"/>
    <mergeCell ref="D4:H4"/>
    <mergeCell ref="D6:H6"/>
    <mergeCell ref="D7:H7"/>
    <mergeCell ref="H37:I37"/>
    <mergeCell ref="K37:L37"/>
    <mergeCell ref="A14:A15"/>
    <mergeCell ref="B14:B15"/>
    <mergeCell ref="C14:C15"/>
    <mergeCell ref="D14:D15"/>
    <mergeCell ref="E14:G14"/>
    <mergeCell ref="H14:J14"/>
    <mergeCell ref="K14:M14"/>
    <mergeCell ref="D9:H9"/>
    <mergeCell ref="E11:M11"/>
    <mergeCell ref="E12:M12"/>
    <mergeCell ref="B16:M16"/>
    <mergeCell ref="K36:L36"/>
    <mergeCell ref="A11:B11"/>
  </mergeCells>
  <pageMargins left="0.78740157480314965" right="0.78740157480314965" top="1.1811023622047245" bottom="0.39370078740157483" header="0.31496062992125984" footer="0.31496062992125984"/>
  <pageSetup paperSize="9" scale="50" fitToHeight="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M73"/>
  <sheetViews>
    <sheetView view="pageBreakPreview" topLeftCell="A19" zoomScale="70" zoomScaleNormal="82" zoomScaleSheetLayoutView="70" workbookViewId="0">
      <selection activeCell="I70" sqref="I70"/>
    </sheetView>
  </sheetViews>
  <sheetFormatPr defaultColWidth="9.109375" defaultRowHeight="13.8" x14ac:dyDescent="0.25"/>
  <cols>
    <col min="1" max="1" width="9.109375" style="1"/>
    <col min="2" max="2" width="55.6640625" style="1" customWidth="1"/>
    <col min="3" max="3" width="11.6640625" style="1" customWidth="1"/>
    <col min="4" max="4" width="50.44140625" style="1" customWidth="1"/>
    <col min="5" max="5" width="17.6640625" style="1" customWidth="1"/>
    <col min="6" max="6" width="17" style="19" customWidth="1"/>
    <col min="7" max="7" width="18.109375" style="1" customWidth="1"/>
    <col min="8" max="8" width="18.44140625" style="1" customWidth="1"/>
    <col min="9" max="9" width="16.5546875" style="19" customWidth="1"/>
    <col min="10" max="10" width="15.88671875" style="1" customWidth="1"/>
    <col min="11" max="11" width="13.6640625" style="1" customWidth="1"/>
    <col min="12" max="12" width="15.44140625" style="19" customWidth="1"/>
    <col min="13" max="13" width="16.44140625" style="1" customWidth="1"/>
    <col min="14" max="16384" width="9.109375" style="1"/>
  </cols>
  <sheetData>
    <row r="3" spans="1:13" x14ac:dyDescent="0.25">
      <c r="D3" s="236" t="s">
        <v>0</v>
      </c>
      <c r="E3" s="236"/>
      <c r="F3" s="236"/>
      <c r="G3" s="236"/>
      <c r="H3" s="236"/>
      <c r="I3" s="23"/>
    </row>
    <row r="4" spans="1:13" x14ac:dyDescent="0.25">
      <c r="C4" s="2"/>
      <c r="D4" s="236" t="s">
        <v>15</v>
      </c>
      <c r="E4" s="236"/>
      <c r="F4" s="236"/>
      <c r="G4" s="236"/>
      <c r="H4" s="236"/>
    </row>
    <row r="5" spans="1:13" x14ac:dyDescent="0.25">
      <c r="D5" s="236" t="s">
        <v>16</v>
      </c>
      <c r="E5" s="236"/>
      <c r="F5" s="236"/>
      <c r="G5" s="236"/>
      <c r="H5" s="236"/>
      <c r="I5" s="24"/>
      <c r="J5" s="32"/>
    </row>
    <row r="7" spans="1:13" x14ac:dyDescent="0.25">
      <c r="D7" s="214" t="s">
        <v>113</v>
      </c>
      <c r="E7" s="214"/>
      <c r="F7" s="214"/>
      <c r="G7" s="214"/>
      <c r="H7" s="214"/>
      <c r="I7" s="25"/>
      <c r="J7" s="6"/>
      <c r="K7" s="6"/>
      <c r="L7" s="25"/>
    </row>
    <row r="8" spans="1:13" x14ac:dyDescent="0.25">
      <c r="D8" s="229" t="s">
        <v>3</v>
      </c>
      <c r="E8" s="229"/>
      <c r="F8" s="229"/>
      <c r="G8" s="229"/>
      <c r="H8" s="229"/>
      <c r="I8" s="25"/>
      <c r="J8" s="6"/>
      <c r="K8" s="6"/>
      <c r="L8" s="25"/>
    </row>
    <row r="10" spans="1:13" x14ac:dyDescent="0.25">
      <c r="D10" s="236" t="s">
        <v>226</v>
      </c>
      <c r="E10" s="236"/>
      <c r="F10" s="236"/>
      <c r="G10" s="236"/>
      <c r="H10" s="236"/>
    </row>
    <row r="11" spans="1:13" ht="19.5" customHeight="1" x14ac:dyDescent="0.25">
      <c r="A11" s="231" t="s">
        <v>78</v>
      </c>
      <c r="B11" s="231"/>
      <c r="C11" s="13"/>
      <c r="D11" s="6"/>
      <c r="E11" s="232" t="s">
        <v>79</v>
      </c>
      <c r="F11" s="232"/>
      <c r="G11" s="232"/>
      <c r="H11" s="232"/>
      <c r="I11" s="232"/>
      <c r="J11" s="232"/>
      <c r="K11" s="232"/>
      <c r="L11" s="232"/>
      <c r="M11" s="232"/>
    </row>
    <row r="12" spans="1:13" x14ac:dyDescent="0.25">
      <c r="A12" s="6" t="s">
        <v>17</v>
      </c>
      <c r="B12" s="6"/>
      <c r="C12" s="6"/>
      <c r="D12" s="6"/>
      <c r="E12" s="229" t="s">
        <v>18</v>
      </c>
      <c r="F12" s="229"/>
      <c r="G12" s="229"/>
      <c r="H12" s="229"/>
      <c r="I12" s="229"/>
      <c r="J12" s="229"/>
      <c r="K12" s="229"/>
      <c r="L12" s="229"/>
      <c r="M12" s="229"/>
    </row>
    <row r="13" spans="1:13" x14ac:dyDescent="0.25">
      <c r="H13" s="32"/>
    </row>
    <row r="15" spans="1:13" ht="36" customHeight="1" x14ac:dyDescent="0.25">
      <c r="A15" s="233" t="s">
        <v>19</v>
      </c>
      <c r="B15" s="234" t="s">
        <v>20</v>
      </c>
      <c r="C15" s="233" t="s">
        <v>21</v>
      </c>
      <c r="D15" s="233" t="s">
        <v>22</v>
      </c>
      <c r="E15" s="235" t="s">
        <v>26</v>
      </c>
      <c r="F15" s="235"/>
      <c r="G15" s="235"/>
      <c r="H15" s="234" t="s">
        <v>27</v>
      </c>
      <c r="I15" s="234"/>
      <c r="J15" s="234"/>
      <c r="K15" s="234" t="s">
        <v>28</v>
      </c>
      <c r="L15" s="234"/>
      <c r="M15" s="234"/>
    </row>
    <row r="16" spans="1:13" ht="27.6" x14ac:dyDescent="0.25">
      <c r="A16" s="233"/>
      <c r="B16" s="234"/>
      <c r="C16" s="233"/>
      <c r="D16" s="233"/>
      <c r="E16" s="34" t="s">
        <v>23</v>
      </c>
      <c r="F16" s="20" t="s">
        <v>24</v>
      </c>
      <c r="G16" s="34" t="s">
        <v>25</v>
      </c>
      <c r="H16" s="34" t="s">
        <v>23</v>
      </c>
      <c r="I16" s="20" t="s">
        <v>24</v>
      </c>
      <c r="J16" s="34" t="s">
        <v>25</v>
      </c>
      <c r="K16" s="34" t="s">
        <v>23</v>
      </c>
      <c r="L16" s="20" t="s">
        <v>24</v>
      </c>
      <c r="M16" s="34" t="s">
        <v>25</v>
      </c>
    </row>
    <row r="17" spans="1:13" ht="49.8" customHeight="1" x14ac:dyDescent="0.25">
      <c r="A17" s="34"/>
      <c r="B17" s="226" t="s">
        <v>237</v>
      </c>
      <c r="C17" s="227"/>
      <c r="D17" s="227"/>
      <c r="E17" s="227"/>
      <c r="F17" s="227"/>
      <c r="G17" s="227"/>
      <c r="H17" s="227"/>
      <c r="I17" s="227"/>
      <c r="J17" s="227"/>
      <c r="K17" s="227"/>
      <c r="L17" s="227"/>
      <c r="M17" s="228"/>
    </row>
    <row r="18" spans="1:13" x14ac:dyDescent="0.25">
      <c r="A18" s="33">
        <v>1</v>
      </c>
      <c r="B18" s="129" t="s">
        <v>128</v>
      </c>
      <c r="C18" s="129"/>
      <c r="D18" s="130"/>
      <c r="E18" s="67"/>
      <c r="F18" s="67"/>
      <c r="G18" s="67"/>
      <c r="H18" s="157"/>
      <c r="I18" s="157"/>
      <c r="J18" s="157"/>
      <c r="K18" s="157"/>
      <c r="L18" s="157"/>
      <c r="M18" s="157"/>
    </row>
    <row r="19" spans="1:13" x14ac:dyDescent="0.25">
      <c r="A19" s="93"/>
      <c r="B19" s="129" t="s">
        <v>241</v>
      </c>
      <c r="C19" s="129" t="s">
        <v>35</v>
      </c>
      <c r="D19" s="130" t="s">
        <v>114</v>
      </c>
      <c r="E19" s="67">
        <v>53005946</v>
      </c>
      <c r="F19" s="67">
        <v>930701</v>
      </c>
      <c r="G19" s="67">
        <f t="shared" ref="G19:G59" si="0">E19+F19</f>
        <v>53936647</v>
      </c>
      <c r="H19" s="62">
        <v>21612164</v>
      </c>
      <c r="I19" s="157">
        <v>930700</v>
      </c>
      <c r="J19" s="62">
        <f t="shared" ref="J19:J55" si="1">H19+I19</f>
        <v>22542864</v>
      </c>
      <c r="K19" s="59">
        <f t="shared" ref="K19:L28" si="2">H19-E19</f>
        <v>-31393782</v>
      </c>
      <c r="L19" s="59">
        <f t="shared" si="2"/>
        <v>-1</v>
      </c>
      <c r="M19" s="59">
        <f t="shared" ref="M19" si="3">K19+L19</f>
        <v>-31393783</v>
      </c>
    </row>
    <row r="20" spans="1:13" x14ac:dyDescent="0.25">
      <c r="A20" s="128"/>
      <c r="B20" s="129" t="s">
        <v>242</v>
      </c>
      <c r="C20" s="129" t="s">
        <v>35</v>
      </c>
      <c r="D20" s="130" t="s">
        <v>114</v>
      </c>
      <c r="E20" s="67">
        <v>1143862</v>
      </c>
      <c r="F20" s="67">
        <v>213433</v>
      </c>
      <c r="G20" s="67">
        <f t="shared" si="0"/>
        <v>1357295</v>
      </c>
      <c r="H20" s="62">
        <v>250383</v>
      </c>
      <c r="I20" s="157">
        <v>213432</v>
      </c>
      <c r="J20" s="62">
        <f t="shared" ref="J20" si="4">H20+I20</f>
        <v>463815</v>
      </c>
      <c r="K20" s="59">
        <f t="shared" ref="K20" si="5">H20-E20</f>
        <v>-893479</v>
      </c>
      <c r="L20" s="59">
        <f t="shared" ref="L20" si="6">I20-F20</f>
        <v>-1</v>
      </c>
      <c r="M20" s="59">
        <f t="shared" ref="M20" si="7">K20+L20</f>
        <v>-893480</v>
      </c>
    </row>
    <row r="21" spans="1:13" ht="27.6" x14ac:dyDescent="0.25">
      <c r="A21" s="128"/>
      <c r="B21" s="130" t="s">
        <v>243</v>
      </c>
      <c r="C21" s="129" t="s">
        <v>35</v>
      </c>
      <c r="D21" s="130" t="s">
        <v>114</v>
      </c>
      <c r="E21" s="67">
        <v>50875933</v>
      </c>
      <c r="F21" s="67">
        <v>717268</v>
      </c>
      <c r="G21" s="67">
        <f t="shared" si="0"/>
        <v>51593201</v>
      </c>
      <c r="H21" s="62">
        <v>21279611</v>
      </c>
      <c r="I21" s="157">
        <v>717268</v>
      </c>
      <c r="J21" s="62">
        <f t="shared" ref="J21" si="8">H21+I21</f>
        <v>21996879</v>
      </c>
      <c r="K21" s="59">
        <f t="shared" ref="K21" si="9">H21-E21</f>
        <v>-29596322</v>
      </c>
      <c r="L21" s="59">
        <f t="shared" ref="L21" si="10">I21-F21</f>
        <v>0</v>
      </c>
      <c r="M21" s="59">
        <f t="shared" ref="M21" si="11">K21+L21</f>
        <v>-29596322</v>
      </c>
    </row>
    <row r="22" spans="1:13" ht="23.4" customHeight="1" x14ac:dyDescent="0.25">
      <c r="A22" s="128"/>
      <c r="B22" s="129" t="s">
        <v>244</v>
      </c>
      <c r="C22" s="129" t="s">
        <v>35</v>
      </c>
      <c r="D22" s="130" t="s">
        <v>114</v>
      </c>
      <c r="E22" s="67">
        <v>985151</v>
      </c>
      <c r="F22" s="67">
        <v>0</v>
      </c>
      <c r="G22" s="67">
        <f t="shared" si="0"/>
        <v>985151</v>
      </c>
      <c r="H22" s="62">
        <v>82170</v>
      </c>
      <c r="I22" s="157">
        <v>0</v>
      </c>
      <c r="J22" s="62">
        <f t="shared" ref="J22:J23" si="12">H22+I22</f>
        <v>82170</v>
      </c>
      <c r="K22" s="59">
        <f t="shared" ref="K22:K23" si="13">H22-E22</f>
        <v>-902981</v>
      </c>
      <c r="L22" s="59">
        <f t="shared" ref="L22:L23" si="14">I22-F22</f>
        <v>0</v>
      </c>
      <c r="M22" s="59">
        <f t="shared" ref="M22:M23" si="15">K22+L22</f>
        <v>-902981</v>
      </c>
    </row>
    <row r="23" spans="1:13" ht="23.4" customHeight="1" x14ac:dyDescent="0.25">
      <c r="A23" s="128"/>
      <c r="B23" s="129" t="s">
        <v>245</v>
      </c>
      <c r="C23" s="129" t="s">
        <v>35</v>
      </c>
      <c r="D23" s="130" t="s">
        <v>198</v>
      </c>
      <c r="E23" s="67">
        <v>0</v>
      </c>
      <c r="F23" s="67">
        <v>806850</v>
      </c>
      <c r="G23" s="67">
        <f t="shared" si="0"/>
        <v>806850</v>
      </c>
      <c r="H23" s="62">
        <v>0</v>
      </c>
      <c r="I23" s="157">
        <v>0</v>
      </c>
      <c r="J23" s="62">
        <f t="shared" si="12"/>
        <v>0</v>
      </c>
      <c r="K23" s="59">
        <f t="shared" si="13"/>
        <v>0</v>
      </c>
      <c r="L23" s="59">
        <f t="shared" si="14"/>
        <v>-806850</v>
      </c>
      <c r="M23" s="59">
        <f t="shared" si="15"/>
        <v>-806850</v>
      </c>
    </row>
    <row r="24" spans="1:13" x14ac:dyDescent="0.25">
      <c r="A24" s="33"/>
      <c r="B24" s="130" t="s">
        <v>239</v>
      </c>
      <c r="C24" s="129" t="s">
        <v>32</v>
      </c>
      <c r="D24" s="130" t="s">
        <v>42</v>
      </c>
      <c r="E24" s="67">
        <v>14</v>
      </c>
      <c r="F24" s="67">
        <v>0</v>
      </c>
      <c r="G24" s="67">
        <f t="shared" si="0"/>
        <v>14</v>
      </c>
      <c r="H24" s="62">
        <v>14</v>
      </c>
      <c r="I24" s="62">
        <v>0</v>
      </c>
      <c r="J24" s="62">
        <f t="shared" si="1"/>
        <v>14</v>
      </c>
      <c r="K24" s="59">
        <f t="shared" si="2"/>
        <v>0</v>
      </c>
      <c r="L24" s="59">
        <f t="shared" si="2"/>
        <v>0</v>
      </c>
      <c r="M24" s="62">
        <f t="shared" ref="M24:M55" si="16">K24+L24</f>
        <v>0</v>
      </c>
    </row>
    <row r="25" spans="1:13" x14ac:dyDescent="0.25">
      <c r="A25" s="128"/>
      <c r="B25" s="130" t="s">
        <v>66</v>
      </c>
      <c r="C25" s="129" t="s">
        <v>32</v>
      </c>
      <c r="D25" s="130" t="s">
        <v>42</v>
      </c>
      <c r="E25" s="67">
        <v>55</v>
      </c>
      <c r="F25" s="67">
        <v>0</v>
      </c>
      <c r="G25" s="67">
        <f t="shared" si="0"/>
        <v>55</v>
      </c>
      <c r="H25" s="62">
        <v>55</v>
      </c>
      <c r="I25" s="62">
        <v>0</v>
      </c>
      <c r="J25" s="62">
        <f t="shared" ref="J25" si="17">H25+I25</f>
        <v>55</v>
      </c>
      <c r="K25" s="59">
        <f t="shared" ref="K25" si="18">H25-E25</f>
        <v>0</v>
      </c>
      <c r="L25" s="59">
        <f t="shared" ref="L25" si="19">I25-F25</f>
        <v>0</v>
      </c>
      <c r="M25" s="62">
        <f t="shared" ref="M25" si="20">K25+L25</f>
        <v>0</v>
      </c>
    </row>
    <row r="26" spans="1:13" x14ac:dyDescent="0.25">
      <c r="A26" s="33"/>
      <c r="B26" s="130" t="s">
        <v>240</v>
      </c>
      <c r="C26" s="129" t="s">
        <v>32</v>
      </c>
      <c r="D26" s="130" t="s">
        <v>42</v>
      </c>
      <c r="E26" s="67">
        <v>4</v>
      </c>
      <c r="F26" s="67">
        <v>0</v>
      </c>
      <c r="G26" s="67">
        <f t="shared" si="0"/>
        <v>4</v>
      </c>
      <c r="H26" s="62">
        <v>4</v>
      </c>
      <c r="I26" s="62">
        <v>0</v>
      </c>
      <c r="J26" s="62">
        <f t="shared" si="1"/>
        <v>4</v>
      </c>
      <c r="K26" s="59">
        <f t="shared" si="2"/>
        <v>0</v>
      </c>
      <c r="L26" s="59">
        <f t="shared" si="2"/>
        <v>0</v>
      </c>
      <c r="M26" s="62">
        <f t="shared" si="16"/>
        <v>0</v>
      </c>
    </row>
    <row r="27" spans="1:13" x14ac:dyDescent="0.25">
      <c r="A27" s="33"/>
      <c r="B27" s="130" t="s">
        <v>103</v>
      </c>
      <c r="C27" s="129" t="s">
        <v>32</v>
      </c>
      <c r="D27" s="130" t="s">
        <v>33</v>
      </c>
      <c r="E27" s="67">
        <v>338.75</v>
      </c>
      <c r="F27" s="67">
        <v>0</v>
      </c>
      <c r="G27" s="67">
        <f t="shared" si="0"/>
        <v>338.75</v>
      </c>
      <c r="H27" s="62">
        <v>303.25</v>
      </c>
      <c r="I27" s="62">
        <v>0</v>
      </c>
      <c r="J27" s="62">
        <f t="shared" si="1"/>
        <v>303.25</v>
      </c>
      <c r="K27" s="59">
        <f t="shared" si="2"/>
        <v>-35.5</v>
      </c>
      <c r="L27" s="59">
        <f t="shared" si="2"/>
        <v>0</v>
      </c>
      <c r="M27" s="62">
        <f t="shared" si="16"/>
        <v>-35.5</v>
      </c>
    </row>
    <row r="28" spans="1:13" x14ac:dyDescent="0.25">
      <c r="A28" s="93"/>
      <c r="B28" s="130" t="s">
        <v>150</v>
      </c>
      <c r="C28" s="129" t="s">
        <v>32</v>
      </c>
      <c r="D28" s="130" t="s">
        <v>33</v>
      </c>
      <c r="E28" s="67">
        <v>325</v>
      </c>
      <c r="F28" s="67">
        <v>0</v>
      </c>
      <c r="G28" s="67">
        <f t="shared" ref="G28:G29" si="21">E28+F28</f>
        <v>325</v>
      </c>
      <c r="H28" s="62">
        <v>263</v>
      </c>
      <c r="I28" s="62">
        <v>0</v>
      </c>
      <c r="J28" s="62">
        <f t="shared" si="1"/>
        <v>263</v>
      </c>
      <c r="K28" s="59">
        <f t="shared" si="2"/>
        <v>-62</v>
      </c>
      <c r="L28" s="59">
        <f t="shared" si="2"/>
        <v>0</v>
      </c>
      <c r="M28" s="62">
        <f t="shared" si="16"/>
        <v>-62</v>
      </c>
    </row>
    <row r="29" spans="1:13" x14ac:dyDescent="0.25">
      <c r="A29" s="128"/>
      <c r="B29" s="130" t="s">
        <v>152</v>
      </c>
      <c r="C29" s="129" t="s">
        <v>32</v>
      </c>
      <c r="D29" s="130" t="s">
        <v>33</v>
      </c>
      <c r="E29" s="67">
        <v>38.5</v>
      </c>
      <c r="F29" s="67">
        <v>0</v>
      </c>
      <c r="G29" s="67">
        <f t="shared" si="21"/>
        <v>38.5</v>
      </c>
      <c r="H29" s="62">
        <v>40.25</v>
      </c>
      <c r="I29" s="62">
        <v>0</v>
      </c>
      <c r="J29" s="62">
        <f t="shared" ref="J29" si="22">H29+I29</f>
        <v>40.25</v>
      </c>
      <c r="K29" s="59">
        <f t="shared" ref="K29" si="23">H29-E29</f>
        <v>1.75</v>
      </c>
      <c r="L29" s="59">
        <f t="shared" ref="L29" si="24">I29-F29</f>
        <v>0</v>
      </c>
      <c r="M29" s="62">
        <f t="shared" ref="M29" si="25">K29+L29</f>
        <v>1.75</v>
      </c>
    </row>
    <row r="30" spans="1:13" x14ac:dyDescent="0.25">
      <c r="A30" s="33"/>
      <c r="B30" s="130" t="s">
        <v>59</v>
      </c>
      <c r="C30" s="129" t="s">
        <v>32</v>
      </c>
      <c r="D30" s="130" t="s">
        <v>33</v>
      </c>
      <c r="E30" s="67">
        <v>116</v>
      </c>
      <c r="F30" s="67">
        <v>0</v>
      </c>
      <c r="G30" s="67">
        <f t="shared" si="0"/>
        <v>116</v>
      </c>
      <c r="H30" s="62">
        <v>104</v>
      </c>
      <c r="I30" s="62">
        <v>0</v>
      </c>
      <c r="J30" s="62">
        <f t="shared" si="1"/>
        <v>104</v>
      </c>
      <c r="K30" s="59">
        <f t="shared" ref="K30:L39" si="26">H30-E30</f>
        <v>-12</v>
      </c>
      <c r="L30" s="59">
        <f t="shared" si="26"/>
        <v>0</v>
      </c>
      <c r="M30" s="62">
        <f t="shared" si="16"/>
        <v>-12</v>
      </c>
    </row>
    <row r="31" spans="1:13" x14ac:dyDescent="0.25">
      <c r="A31" s="105"/>
      <c r="B31" s="130" t="s">
        <v>150</v>
      </c>
      <c r="C31" s="129" t="s">
        <v>32</v>
      </c>
      <c r="D31" s="130" t="s">
        <v>33</v>
      </c>
      <c r="E31" s="67">
        <v>115</v>
      </c>
      <c r="F31" s="67">
        <v>0</v>
      </c>
      <c r="G31" s="67">
        <f t="shared" si="0"/>
        <v>115</v>
      </c>
      <c r="H31" s="62">
        <v>103</v>
      </c>
      <c r="I31" s="62">
        <v>0</v>
      </c>
      <c r="J31" s="62">
        <f t="shared" si="1"/>
        <v>103</v>
      </c>
      <c r="K31" s="59">
        <f t="shared" si="26"/>
        <v>-12</v>
      </c>
      <c r="L31" s="59">
        <f t="shared" ref="L31:L32" si="27">I31-F31</f>
        <v>0</v>
      </c>
      <c r="M31" s="62">
        <f t="shared" ref="M31:M32" si="28">K31+L31</f>
        <v>-12</v>
      </c>
    </row>
    <row r="32" spans="1:13" x14ac:dyDescent="0.25">
      <c r="A32" s="112"/>
      <c r="B32" s="130" t="s">
        <v>152</v>
      </c>
      <c r="C32" s="129" t="s">
        <v>32</v>
      </c>
      <c r="D32" s="130" t="s">
        <v>33</v>
      </c>
      <c r="E32" s="67">
        <v>1</v>
      </c>
      <c r="F32" s="67">
        <v>0</v>
      </c>
      <c r="G32" s="67">
        <f t="shared" si="0"/>
        <v>1</v>
      </c>
      <c r="H32" s="62">
        <v>1</v>
      </c>
      <c r="I32" s="62">
        <v>0</v>
      </c>
      <c r="J32" s="62">
        <f t="shared" si="1"/>
        <v>1</v>
      </c>
      <c r="K32" s="59">
        <f t="shared" si="26"/>
        <v>0</v>
      </c>
      <c r="L32" s="59">
        <f t="shared" si="27"/>
        <v>0</v>
      </c>
      <c r="M32" s="62">
        <f t="shared" si="28"/>
        <v>0</v>
      </c>
    </row>
    <row r="33" spans="1:13" ht="28.5" customHeight="1" x14ac:dyDescent="0.25">
      <c r="A33" s="33"/>
      <c r="B33" s="130" t="s">
        <v>238</v>
      </c>
      <c r="C33" s="129" t="s">
        <v>32</v>
      </c>
      <c r="D33" s="130" t="s">
        <v>33</v>
      </c>
      <c r="E33" s="67">
        <v>35.5</v>
      </c>
      <c r="F33" s="67">
        <v>0</v>
      </c>
      <c r="G33" s="67">
        <f t="shared" si="0"/>
        <v>35.5</v>
      </c>
      <c r="H33" s="62">
        <v>30.75</v>
      </c>
      <c r="I33" s="62">
        <v>0</v>
      </c>
      <c r="J33" s="62">
        <f t="shared" si="1"/>
        <v>30.75</v>
      </c>
      <c r="K33" s="62">
        <f t="shared" si="26"/>
        <v>-4.75</v>
      </c>
      <c r="L33" s="59">
        <f t="shared" si="26"/>
        <v>0</v>
      </c>
      <c r="M33" s="62">
        <f t="shared" si="16"/>
        <v>-4.75</v>
      </c>
    </row>
    <row r="34" spans="1:13" ht="20.25" customHeight="1" x14ac:dyDescent="0.25">
      <c r="A34" s="105"/>
      <c r="B34" s="130" t="s">
        <v>150</v>
      </c>
      <c r="C34" s="129" t="s">
        <v>32</v>
      </c>
      <c r="D34" s="130" t="s">
        <v>33</v>
      </c>
      <c r="E34" s="67">
        <v>35.5</v>
      </c>
      <c r="F34" s="67">
        <v>0</v>
      </c>
      <c r="G34" s="67">
        <f t="shared" ref="G34" si="29">E34+F34</f>
        <v>35.5</v>
      </c>
      <c r="H34" s="62">
        <v>30.75</v>
      </c>
      <c r="I34" s="62">
        <v>0</v>
      </c>
      <c r="J34" s="62">
        <f t="shared" ref="J34" si="30">H34+I34</f>
        <v>30.75</v>
      </c>
      <c r="K34" s="62">
        <f t="shared" ref="K34" si="31">H34-E34</f>
        <v>-4.75</v>
      </c>
      <c r="L34" s="59">
        <f t="shared" ref="L34" si="32">I34-F34</f>
        <v>0</v>
      </c>
      <c r="M34" s="62">
        <f t="shared" ref="M34" si="33">K34+L34</f>
        <v>-4.75</v>
      </c>
    </row>
    <row r="35" spans="1:13" x14ac:dyDescent="0.25">
      <c r="A35" s="33"/>
      <c r="B35" s="130" t="s">
        <v>36</v>
      </c>
      <c r="C35" s="129" t="s">
        <v>32</v>
      </c>
      <c r="D35" s="130" t="s">
        <v>33</v>
      </c>
      <c r="E35" s="67">
        <v>19.5</v>
      </c>
      <c r="F35" s="67">
        <v>0</v>
      </c>
      <c r="G35" s="67">
        <f t="shared" si="0"/>
        <v>19.5</v>
      </c>
      <c r="H35" s="62">
        <v>19.5</v>
      </c>
      <c r="I35" s="62">
        <v>0</v>
      </c>
      <c r="J35" s="62">
        <f t="shared" si="1"/>
        <v>19.5</v>
      </c>
      <c r="K35" s="62">
        <f t="shared" si="26"/>
        <v>0</v>
      </c>
      <c r="L35" s="59">
        <f t="shared" si="26"/>
        <v>0</v>
      </c>
      <c r="M35" s="62">
        <f t="shared" si="16"/>
        <v>0</v>
      </c>
    </row>
    <row r="36" spans="1:13" x14ac:dyDescent="0.25">
      <c r="A36" s="105"/>
      <c r="B36" s="130" t="s">
        <v>150</v>
      </c>
      <c r="C36" s="129" t="s">
        <v>32</v>
      </c>
      <c r="D36" s="130" t="s">
        <v>33</v>
      </c>
      <c r="E36" s="67">
        <v>19.5</v>
      </c>
      <c r="F36" s="67">
        <v>0</v>
      </c>
      <c r="G36" s="67">
        <f t="shared" ref="G36" si="34">E36+F36</f>
        <v>19.5</v>
      </c>
      <c r="H36" s="62">
        <v>19.5</v>
      </c>
      <c r="I36" s="62">
        <v>0</v>
      </c>
      <c r="J36" s="62">
        <f t="shared" ref="J36" si="35">H36+I36</f>
        <v>19.5</v>
      </c>
      <c r="K36" s="62">
        <f t="shared" ref="K36" si="36">H36-E36</f>
        <v>0</v>
      </c>
      <c r="L36" s="59">
        <f t="shared" ref="L36" si="37">I36-F36</f>
        <v>0</v>
      </c>
      <c r="M36" s="62">
        <f t="shared" ref="M36" si="38">K36+L36</f>
        <v>0</v>
      </c>
    </row>
    <row r="37" spans="1:13" x14ac:dyDescent="0.25">
      <c r="A37" s="33"/>
      <c r="B37" s="130" t="s">
        <v>56</v>
      </c>
      <c r="C37" s="129" t="s">
        <v>32</v>
      </c>
      <c r="D37" s="130" t="s">
        <v>33</v>
      </c>
      <c r="E37" s="67">
        <v>167.75</v>
      </c>
      <c r="F37" s="67">
        <v>0</v>
      </c>
      <c r="G37" s="67">
        <f t="shared" si="0"/>
        <v>167.75</v>
      </c>
      <c r="H37" s="62">
        <v>149</v>
      </c>
      <c r="I37" s="62">
        <v>0</v>
      </c>
      <c r="J37" s="62">
        <f t="shared" si="1"/>
        <v>149</v>
      </c>
      <c r="K37" s="62">
        <f t="shared" si="26"/>
        <v>-18.75</v>
      </c>
      <c r="L37" s="59">
        <f t="shared" si="26"/>
        <v>0</v>
      </c>
      <c r="M37" s="62">
        <f t="shared" si="16"/>
        <v>-18.75</v>
      </c>
    </row>
    <row r="38" spans="1:13" x14ac:dyDescent="0.25">
      <c r="A38" s="105"/>
      <c r="B38" s="130" t="s">
        <v>150</v>
      </c>
      <c r="C38" s="129" t="s">
        <v>32</v>
      </c>
      <c r="D38" s="130" t="s">
        <v>33</v>
      </c>
      <c r="E38" s="67">
        <v>130.25</v>
      </c>
      <c r="F38" s="67">
        <v>0</v>
      </c>
      <c r="G38" s="67">
        <f t="shared" si="0"/>
        <v>130.25</v>
      </c>
      <c r="H38" s="62">
        <v>109.75</v>
      </c>
      <c r="I38" s="62">
        <v>0</v>
      </c>
      <c r="J38" s="62">
        <f t="shared" si="1"/>
        <v>109.75</v>
      </c>
      <c r="K38" s="62">
        <f t="shared" si="26"/>
        <v>-20.5</v>
      </c>
      <c r="L38" s="59">
        <f t="shared" ref="L38:L39" si="39">I38-F38</f>
        <v>0</v>
      </c>
      <c r="M38" s="62">
        <f t="shared" ref="M38:M39" si="40">K38+L38</f>
        <v>-20.5</v>
      </c>
    </row>
    <row r="39" spans="1:13" x14ac:dyDescent="0.25">
      <c r="A39" s="105"/>
      <c r="B39" s="130" t="s">
        <v>152</v>
      </c>
      <c r="C39" s="129" t="s">
        <v>32</v>
      </c>
      <c r="D39" s="130" t="s">
        <v>33</v>
      </c>
      <c r="E39" s="67">
        <v>37.5</v>
      </c>
      <c r="F39" s="67">
        <v>0</v>
      </c>
      <c r="G39" s="67">
        <f t="shared" si="0"/>
        <v>37.5</v>
      </c>
      <c r="H39" s="62">
        <v>39.25</v>
      </c>
      <c r="I39" s="62">
        <v>0</v>
      </c>
      <c r="J39" s="62">
        <f t="shared" si="1"/>
        <v>39.25</v>
      </c>
      <c r="K39" s="62">
        <f t="shared" si="26"/>
        <v>1.75</v>
      </c>
      <c r="L39" s="59">
        <f t="shared" si="39"/>
        <v>0</v>
      </c>
      <c r="M39" s="62">
        <f t="shared" si="40"/>
        <v>1.75</v>
      </c>
    </row>
    <row r="40" spans="1:13" x14ac:dyDescent="0.25">
      <c r="A40" s="34">
        <v>2</v>
      </c>
      <c r="B40" s="129" t="s">
        <v>129</v>
      </c>
      <c r="C40" s="50"/>
      <c r="D40" s="50"/>
      <c r="E40" s="68"/>
      <c r="F40" s="68"/>
      <c r="G40" s="67"/>
      <c r="H40" s="62"/>
      <c r="I40" s="62"/>
      <c r="J40" s="62"/>
      <c r="K40" s="62"/>
      <c r="L40" s="62"/>
      <c r="M40" s="62"/>
    </row>
    <row r="41" spans="1:13" x14ac:dyDescent="0.25">
      <c r="A41" s="33"/>
      <c r="B41" s="130" t="s">
        <v>67</v>
      </c>
      <c r="C41" s="129"/>
      <c r="D41" s="129"/>
      <c r="E41" s="62">
        <v>926</v>
      </c>
      <c r="F41" s="62">
        <v>0</v>
      </c>
      <c r="G41" s="67">
        <f t="shared" si="0"/>
        <v>926</v>
      </c>
      <c r="H41" s="62">
        <v>142</v>
      </c>
      <c r="I41" s="62">
        <v>0</v>
      </c>
      <c r="J41" s="62">
        <f t="shared" si="1"/>
        <v>142</v>
      </c>
      <c r="K41" s="59">
        <f>H41-E41</f>
        <v>-784</v>
      </c>
      <c r="L41" s="59">
        <f>I41-F41</f>
        <v>0</v>
      </c>
      <c r="M41" s="62">
        <f t="shared" si="16"/>
        <v>-784</v>
      </c>
    </row>
    <row r="42" spans="1:13" x14ac:dyDescent="0.25">
      <c r="A42" s="105"/>
      <c r="B42" s="130" t="s">
        <v>159</v>
      </c>
      <c r="C42" s="129" t="s">
        <v>40</v>
      </c>
      <c r="D42" s="129" t="s">
        <v>158</v>
      </c>
      <c r="E42" s="62">
        <v>451</v>
      </c>
      <c r="F42" s="62">
        <v>0</v>
      </c>
      <c r="G42" s="67">
        <f t="shared" si="0"/>
        <v>451</v>
      </c>
      <c r="H42" s="62">
        <v>59</v>
      </c>
      <c r="I42" s="62">
        <v>0</v>
      </c>
      <c r="J42" s="62">
        <f t="shared" si="1"/>
        <v>59</v>
      </c>
      <c r="K42" s="59">
        <f t="shared" ref="K42:K49" si="41">H42-E42</f>
        <v>-392</v>
      </c>
      <c r="L42" s="59">
        <f t="shared" ref="L42:L43" si="42">I42-F42</f>
        <v>0</v>
      </c>
      <c r="M42" s="62">
        <f t="shared" ref="M42:M44" si="43">K42+L42</f>
        <v>-392</v>
      </c>
    </row>
    <row r="43" spans="1:13" x14ac:dyDescent="0.25">
      <c r="A43" s="105"/>
      <c r="B43" s="130" t="s">
        <v>160</v>
      </c>
      <c r="C43" s="129" t="s">
        <v>40</v>
      </c>
      <c r="D43" s="129" t="s">
        <v>158</v>
      </c>
      <c r="E43" s="62">
        <v>475</v>
      </c>
      <c r="F43" s="62">
        <v>0</v>
      </c>
      <c r="G43" s="67">
        <f t="shared" si="0"/>
        <v>475</v>
      </c>
      <c r="H43" s="62">
        <v>73</v>
      </c>
      <c r="I43" s="62">
        <v>0</v>
      </c>
      <c r="J43" s="62">
        <f t="shared" si="1"/>
        <v>73</v>
      </c>
      <c r="K43" s="59">
        <f t="shared" si="41"/>
        <v>-402</v>
      </c>
      <c r="L43" s="59">
        <f t="shared" si="42"/>
        <v>0</v>
      </c>
      <c r="M43" s="62">
        <f t="shared" si="43"/>
        <v>-402</v>
      </c>
    </row>
    <row r="44" spans="1:13" ht="41.4" x14ac:dyDescent="0.25">
      <c r="A44" s="128"/>
      <c r="B44" s="130" t="s">
        <v>210</v>
      </c>
      <c r="C44" s="129"/>
      <c r="D44" s="129"/>
      <c r="E44" s="62">
        <v>9</v>
      </c>
      <c r="F44" s="62">
        <v>0</v>
      </c>
      <c r="G44" s="67">
        <f t="shared" ref="G44:G46" si="44">E44+F44</f>
        <v>9</v>
      </c>
      <c r="H44" s="62">
        <v>1</v>
      </c>
      <c r="I44" s="62">
        <v>0</v>
      </c>
      <c r="J44" s="62">
        <f t="shared" ref="J44:J46" si="45">H44+I44</f>
        <v>1</v>
      </c>
      <c r="K44" s="59">
        <f t="shared" si="41"/>
        <v>-8</v>
      </c>
      <c r="L44" s="59">
        <f>I44-F44</f>
        <v>0</v>
      </c>
      <c r="M44" s="62">
        <f t="shared" si="43"/>
        <v>-8</v>
      </c>
    </row>
    <row r="45" spans="1:13" x14ac:dyDescent="0.25">
      <c r="A45" s="128"/>
      <c r="B45" s="130" t="s">
        <v>159</v>
      </c>
      <c r="C45" s="129" t="s">
        <v>40</v>
      </c>
      <c r="D45" s="129" t="s">
        <v>199</v>
      </c>
      <c r="E45" s="62">
        <v>1</v>
      </c>
      <c r="F45" s="62">
        <v>0</v>
      </c>
      <c r="G45" s="67">
        <f t="shared" si="44"/>
        <v>1</v>
      </c>
      <c r="H45" s="62">
        <v>0</v>
      </c>
      <c r="I45" s="62">
        <v>0</v>
      </c>
      <c r="J45" s="62">
        <f t="shared" si="45"/>
        <v>0</v>
      </c>
      <c r="K45" s="59">
        <f t="shared" si="41"/>
        <v>-1</v>
      </c>
      <c r="L45" s="59">
        <f t="shared" ref="L45:L46" si="46">I45-F45</f>
        <v>0</v>
      </c>
      <c r="M45" s="62">
        <f t="shared" ref="M45:M46" si="47">K45+L45</f>
        <v>-1</v>
      </c>
    </row>
    <row r="46" spans="1:13" x14ac:dyDescent="0.25">
      <c r="A46" s="128"/>
      <c r="B46" s="130" t="s">
        <v>160</v>
      </c>
      <c r="C46" s="129" t="s">
        <v>40</v>
      </c>
      <c r="D46" s="129" t="s">
        <v>199</v>
      </c>
      <c r="E46" s="62">
        <v>8</v>
      </c>
      <c r="F46" s="62">
        <v>0</v>
      </c>
      <c r="G46" s="67">
        <f t="shared" si="44"/>
        <v>8</v>
      </c>
      <c r="H46" s="62">
        <v>1</v>
      </c>
      <c r="I46" s="62">
        <v>0</v>
      </c>
      <c r="J46" s="62">
        <f t="shared" si="45"/>
        <v>1</v>
      </c>
      <c r="K46" s="59">
        <f t="shared" si="41"/>
        <v>-7</v>
      </c>
      <c r="L46" s="59">
        <f t="shared" si="46"/>
        <v>0</v>
      </c>
      <c r="M46" s="62">
        <f t="shared" si="47"/>
        <v>-7</v>
      </c>
    </row>
    <row r="47" spans="1:13" x14ac:dyDescent="0.25">
      <c r="A47" s="33"/>
      <c r="B47" s="130" t="s">
        <v>68</v>
      </c>
      <c r="C47" s="129" t="s">
        <v>40</v>
      </c>
      <c r="D47" s="130" t="s">
        <v>168</v>
      </c>
      <c r="E47" s="62">
        <v>2032</v>
      </c>
      <c r="F47" s="62">
        <v>0</v>
      </c>
      <c r="G47" s="67">
        <f t="shared" si="0"/>
        <v>2032</v>
      </c>
      <c r="H47" s="62">
        <v>0</v>
      </c>
      <c r="I47" s="62">
        <v>0</v>
      </c>
      <c r="J47" s="62">
        <f t="shared" si="1"/>
        <v>0</v>
      </c>
      <c r="K47" s="62">
        <f t="shared" si="41"/>
        <v>-2032</v>
      </c>
      <c r="L47" s="59">
        <f>I47-F47</f>
        <v>0</v>
      </c>
      <c r="M47" s="62">
        <f t="shared" si="16"/>
        <v>-2032</v>
      </c>
    </row>
    <row r="48" spans="1:13" ht="13.8" customHeight="1" x14ac:dyDescent="0.25">
      <c r="A48" s="128"/>
      <c r="B48" s="130" t="s">
        <v>246</v>
      </c>
      <c r="C48" s="129" t="s">
        <v>32</v>
      </c>
      <c r="D48" s="130" t="s">
        <v>47</v>
      </c>
      <c r="E48" s="62">
        <v>0</v>
      </c>
      <c r="F48" s="62">
        <v>1</v>
      </c>
      <c r="G48" s="67">
        <f t="shared" si="0"/>
        <v>1</v>
      </c>
      <c r="H48" s="62">
        <v>0</v>
      </c>
      <c r="I48" s="62">
        <v>0</v>
      </c>
      <c r="J48" s="62">
        <f t="shared" si="1"/>
        <v>0</v>
      </c>
      <c r="K48" s="62">
        <f t="shared" si="41"/>
        <v>0</v>
      </c>
      <c r="L48" s="59">
        <f>I48-F48</f>
        <v>-1</v>
      </c>
      <c r="M48" s="62">
        <f t="shared" si="16"/>
        <v>-1</v>
      </c>
    </row>
    <row r="49" spans="1:13" x14ac:dyDescent="0.25">
      <c r="A49" s="128"/>
      <c r="B49" s="130" t="s">
        <v>247</v>
      </c>
      <c r="C49" s="129" t="s">
        <v>248</v>
      </c>
      <c r="D49" s="130" t="s">
        <v>249</v>
      </c>
      <c r="E49" s="62">
        <v>0</v>
      </c>
      <c r="F49" s="62">
        <v>539.71</v>
      </c>
      <c r="G49" s="67">
        <f t="shared" si="0"/>
        <v>539.71</v>
      </c>
      <c r="H49" s="62">
        <v>0</v>
      </c>
      <c r="I49" s="62">
        <v>0</v>
      </c>
      <c r="J49" s="62">
        <f t="shared" si="1"/>
        <v>0</v>
      </c>
      <c r="K49" s="62">
        <f t="shared" si="41"/>
        <v>0</v>
      </c>
      <c r="L49" s="59">
        <f>I49-F49</f>
        <v>-539.71</v>
      </c>
      <c r="M49" s="62">
        <f t="shared" si="16"/>
        <v>-539.71</v>
      </c>
    </row>
    <row r="50" spans="1:13" x14ac:dyDescent="0.25">
      <c r="A50" s="33">
        <v>3</v>
      </c>
      <c r="B50" s="129" t="s">
        <v>130</v>
      </c>
      <c r="C50" s="129"/>
      <c r="D50" s="129"/>
      <c r="E50" s="62"/>
      <c r="F50" s="62"/>
      <c r="G50" s="67"/>
      <c r="H50" s="62"/>
      <c r="I50" s="62"/>
      <c r="J50" s="62"/>
      <c r="K50" s="62"/>
      <c r="L50" s="62"/>
      <c r="M50" s="62"/>
    </row>
    <row r="51" spans="1:13" x14ac:dyDescent="0.25">
      <c r="A51" s="33"/>
      <c r="B51" s="130" t="s">
        <v>69</v>
      </c>
      <c r="C51" s="129" t="s">
        <v>35</v>
      </c>
      <c r="D51" s="129" t="s">
        <v>115</v>
      </c>
      <c r="E51" s="62">
        <v>57241.84</v>
      </c>
      <c r="F51" s="62">
        <v>0</v>
      </c>
      <c r="G51" s="67">
        <f t="shared" si="0"/>
        <v>57241.84</v>
      </c>
      <c r="H51" s="62">
        <v>152198.34</v>
      </c>
      <c r="I51" s="62">
        <v>0</v>
      </c>
      <c r="J51" s="62">
        <f t="shared" si="1"/>
        <v>152198.34</v>
      </c>
      <c r="K51" s="62">
        <f t="shared" ref="K51:K59" si="48">H51-E51</f>
        <v>94956.5</v>
      </c>
      <c r="L51" s="59">
        <f t="shared" ref="L51:L59" si="49">I51-F51</f>
        <v>0</v>
      </c>
      <c r="M51" s="62">
        <f t="shared" si="16"/>
        <v>94956.5</v>
      </c>
    </row>
    <row r="52" spans="1:13" ht="27.75" customHeight="1" x14ac:dyDescent="0.25">
      <c r="A52" s="33"/>
      <c r="B52" s="130" t="s">
        <v>70</v>
      </c>
      <c r="C52" s="129" t="s">
        <v>71</v>
      </c>
      <c r="D52" s="130" t="s">
        <v>115</v>
      </c>
      <c r="E52" s="62">
        <v>149994</v>
      </c>
      <c r="F52" s="62">
        <v>0</v>
      </c>
      <c r="G52" s="67">
        <f t="shared" si="0"/>
        <v>149994</v>
      </c>
      <c r="H52" s="62">
        <v>19884</v>
      </c>
      <c r="I52" s="62">
        <v>0</v>
      </c>
      <c r="J52" s="62">
        <f t="shared" si="1"/>
        <v>19884</v>
      </c>
      <c r="K52" s="59">
        <f t="shared" si="48"/>
        <v>-130110</v>
      </c>
      <c r="L52" s="59">
        <f t="shared" si="49"/>
        <v>0</v>
      </c>
      <c r="M52" s="62">
        <f t="shared" si="16"/>
        <v>-130110</v>
      </c>
    </row>
    <row r="53" spans="1:13" ht="27.75" customHeight="1" x14ac:dyDescent="0.25">
      <c r="A53" s="128"/>
      <c r="B53" s="130" t="s">
        <v>250</v>
      </c>
      <c r="C53" s="129" t="s">
        <v>35</v>
      </c>
      <c r="D53" s="129" t="s">
        <v>115</v>
      </c>
      <c r="E53" s="62">
        <v>27189875</v>
      </c>
      <c r="F53" s="62">
        <v>0</v>
      </c>
      <c r="G53" s="67">
        <f t="shared" si="0"/>
        <v>27189875</v>
      </c>
      <c r="H53" s="62">
        <v>11110479</v>
      </c>
      <c r="I53" s="62">
        <v>0</v>
      </c>
      <c r="J53" s="62">
        <f t="shared" si="1"/>
        <v>11110479</v>
      </c>
      <c r="K53" s="59">
        <f t="shared" si="48"/>
        <v>-16079396</v>
      </c>
      <c r="L53" s="59">
        <f t="shared" si="49"/>
        <v>0</v>
      </c>
      <c r="M53" s="62">
        <f t="shared" si="16"/>
        <v>-16079396</v>
      </c>
    </row>
    <row r="54" spans="1:13" ht="27.75" customHeight="1" x14ac:dyDescent="0.25">
      <c r="A54" s="128"/>
      <c r="B54" s="130" t="s">
        <v>251</v>
      </c>
      <c r="C54" s="129" t="s">
        <v>35</v>
      </c>
      <c r="D54" s="129" t="s">
        <v>115</v>
      </c>
      <c r="E54" s="62">
        <v>25816071</v>
      </c>
      <c r="F54" s="62">
        <v>0</v>
      </c>
      <c r="G54" s="67">
        <f t="shared" si="0"/>
        <v>25816071</v>
      </c>
      <c r="H54" s="62">
        <v>10501685</v>
      </c>
      <c r="I54" s="62">
        <v>0</v>
      </c>
      <c r="J54" s="62">
        <f t="shared" si="1"/>
        <v>10501685</v>
      </c>
      <c r="K54" s="59">
        <f t="shared" si="48"/>
        <v>-15314386</v>
      </c>
      <c r="L54" s="59">
        <f t="shared" si="49"/>
        <v>0</v>
      </c>
      <c r="M54" s="62">
        <f t="shared" si="16"/>
        <v>-15314386</v>
      </c>
    </row>
    <row r="55" spans="1:13" ht="27.75" customHeight="1" x14ac:dyDescent="0.25">
      <c r="A55" s="128"/>
      <c r="B55" s="130" t="s">
        <v>252</v>
      </c>
      <c r="C55" s="129" t="s">
        <v>35</v>
      </c>
      <c r="D55" s="129" t="s">
        <v>115</v>
      </c>
      <c r="E55" s="62">
        <v>17.28</v>
      </c>
      <c r="F55" s="62">
        <v>8.2899999999999991</v>
      </c>
      <c r="G55" s="67">
        <f t="shared" si="0"/>
        <v>25.57</v>
      </c>
      <c r="H55" s="62">
        <v>12.59</v>
      </c>
      <c r="I55" s="62">
        <v>10.73</v>
      </c>
      <c r="J55" s="62">
        <f t="shared" si="1"/>
        <v>23.32</v>
      </c>
      <c r="K55" s="59">
        <f t="shared" si="48"/>
        <v>-4.6900000000000013</v>
      </c>
      <c r="L55" s="59">
        <f t="shared" si="49"/>
        <v>2.4400000000000013</v>
      </c>
      <c r="M55" s="62">
        <f t="shared" si="16"/>
        <v>-2.25</v>
      </c>
    </row>
    <row r="56" spans="1:13" ht="27.75" customHeight="1" x14ac:dyDescent="0.25">
      <c r="A56" s="128"/>
      <c r="B56" s="130" t="s">
        <v>48</v>
      </c>
      <c r="C56" s="129" t="s">
        <v>35</v>
      </c>
      <c r="D56" s="129" t="s">
        <v>115</v>
      </c>
      <c r="E56" s="62">
        <v>150187.26</v>
      </c>
      <c r="F56" s="62">
        <v>0</v>
      </c>
      <c r="G56" s="67">
        <f t="shared" si="0"/>
        <v>150187.26</v>
      </c>
      <c r="H56" s="62">
        <v>71268.47</v>
      </c>
      <c r="I56" s="62">
        <v>0</v>
      </c>
      <c r="J56" s="62">
        <f t="shared" ref="J56:J59" si="50">H56+I56</f>
        <v>71268.47</v>
      </c>
      <c r="K56" s="59">
        <f t="shared" si="48"/>
        <v>-78918.790000000008</v>
      </c>
      <c r="L56" s="59">
        <f t="shared" si="49"/>
        <v>0</v>
      </c>
      <c r="M56" s="62">
        <f t="shared" ref="M56:M59" si="51">K56+L56</f>
        <v>-78918.790000000008</v>
      </c>
    </row>
    <row r="57" spans="1:13" ht="27.75" customHeight="1" x14ac:dyDescent="0.25">
      <c r="A57" s="128"/>
      <c r="B57" s="130" t="s">
        <v>253</v>
      </c>
      <c r="C57" s="129" t="s">
        <v>35</v>
      </c>
      <c r="D57" s="129" t="s">
        <v>115</v>
      </c>
      <c r="E57" s="62">
        <v>109572.33</v>
      </c>
      <c r="F57" s="62">
        <v>0</v>
      </c>
      <c r="G57" s="67">
        <f t="shared" si="0"/>
        <v>109572.33</v>
      </c>
      <c r="H57" s="62">
        <v>82170</v>
      </c>
      <c r="I57" s="62">
        <v>0</v>
      </c>
      <c r="J57" s="62">
        <f t="shared" si="50"/>
        <v>82170</v>
      </c>
      <c r="K57" s="59">
        <f t="shared" si="48"/>
        <v>-27402.33</v>
      </c>
      <c r="L57" s="59">
        <f t="shared" si="49"/>
        <v>0</v>
      </c>
      <c r="M57" s="62">
        <f t="shared" si="51"/>
        <v>-27402.33</v>
      </c>
    </row>
    <row r="58" spans="1:13" ht="27.75" customHeight="1" x14ac:dyDescent="0.25">
      <c r="A58" s="128"/>
      <c r="B58" s="130" t="s">
        <v>254</v>
      </c>
      <c r="C58" s="129" t="s">
        <v>35</v>
      </c>
      <c r="D58" s="129" t="s">
        <v>115</v>
      </c>
      <c r="E58" s="62">
        <v>0</v>
      </c>
      <c r="F58" s="62">
        <v>1494.97</v>
      </c>
      <c r="G58" s="67">
        <f t="shared" si="0"/>
        <v>1494.97</v>
      </c>
      <c r="H58" s="62">
        <v>0</v>
      </c>
      <c r="I58" s="62">
        <v>0</v>
      </c>
      <c r="J58" s="62">
        <f t="shared" si="50"/>
        <v>0</v>
      </c>
      <c r="K58" s="59">
        <f t="shared" si="48"/>
        <v>0</v>
      </c>
      <c r="L58" s="59">
        <f t="shared" si="49"/>
        <v>-1494.97</v>
      </c>
      <c r="M58" s="62">
        <f t="shared" si="51"/>
        <v>-1494.97</v>
      </c>
    </row>
    <row r="59" spans="1:13" ht="27.75" customHeight="1" x14ac:dyDescent="0.25">
      <c r="A59" s="128"/>
      <c r="B59" s="130" t="s">
        <v>255</v>
      </c>
      <c r="C59" s="129" t="s">
        <v>35</v>
      </c>
      <c r="D59" s="129" t="s">
        <v>115</v>
      </c>
      <c r="E59" s="62">
        <v>0</v>
      </c>
      <c r="F59" s="62">
        <v>806850</v>
      </c>
      <c r="G59" s="67">
        <f t="shared" si="0"/>
        <v>806850</v>
      </c>
      <c r="H59" s="62">
        <v>0</v>
      </c>
      <c r="I59" s="62">
        <v>0</v>
      </c>
      <c r="J59" s="62">
        <f t="shared" si="50"/>
        <v>0</v>
      </c>
      <c r="K59" s="59">
        <f t="shared" si="48"/>
        <v>0</v>
      </c>
      <c r="L59" s="59">
        <f t="shared" si="49"/>
        <v>-806850</v>
      </c>
      <c r="M59" s="62">
        <f t="shared" si="51"/>
        <v>-806850</v>
      </c>
    </row>
    <row r="60" spans="1:13" x14ac:dyDescent="0.25">
      <c r="A60" s="33">
        <v>4</v>
      </c>
      <c r="B60" s="129" t="s">
        <v>126</v>
      </c>
      <c r="C60" s="129"/>
      <c r="D60" s="129"/>
      <c r="E60" s="62"/>
      <c r="F60" s="62"/>
      <c r="G60" s="67"/>
      <c r="H60" s="62"/>
      <c r="I60" s="62"/>
      <c r="J60" s="62"/>
      <c r="K60" s="62"/>
      <c r="L60" s="62"/>
      <c r="M60" s="62"/>
    </row>
    <row r="61" spans="1:13" x14ac:dyDescent="0.25">
      <c r="A61" s="33"/>
      <c r="B61" s="130" t="s">
        <v>72</v>
      </c>
      <c r="C61" s="129" t="s">
        <v>32</v>
      </c>
      <c r="D61" s="129" t="s">
        <v>115</v>
      </c>
      <c r="E61" s="62">
        <v>100.7</v>
      </c>
      <c r="F61" s="62">
        <v>0</v>
      </c>
      <c r="G61" s="67">
        <f t="shared" ref="G61:G68" si="52">E61+F61</f>
        <v>100.7</v>
      </c>
      <c r="H61" s="62">
        <v>23.2</v>
      </c>
      <c r="I61" s="62">
        <v>0</v>
      </c>
      <c r="J61" s="62">
        <f t="shared" ref="J61:J68" si="53">H61+I61</f>
        <v>23.2</v>
      </c>
      <c r="K61" s="59">
        <f t="shared" ref="K61:L68" si="54">H61-E61</f>
        <v>-77.5</v>
      </c>
      <c r="L61" s="59">
        <f t="shared" si="54"/>
        <v>0</v>
      </c>
      <c r="M61" s="62">
        <f t="shared" ref="M61:M68" si="55">K61+L61</f>
        <v>-77.5</v>
      </c>
    </row>
    <row r="62" spans="1:13" x14ac:dyDescent="0.25">
      <c r="A62" s="33"/>
      <c r="B62" s="130" t="s">
        <v>73</v>
      </c>
      <c r="C62" s="129" t="s">
        <v>169</v>
      </c>
      <c r="D62" s="129" t="s">
        <v>115</v>
      </c>
      <c r="E62" s="62">
        <v>45.6</v>
      </c>
      <c r="F62" s="62">
        <v>0</v>
      </c>
      <c r="G62" s="67">
        <f t="shared" si="52"/>
        <v>45.6</v>
      </c>
      <c r="H62" s="62">
        <v>0</v>
      </c>
      <c r="I62" s="62">
        <v>0</v>
      </c>
      <c r="J62" s="62">
        <f t="shared" si="53"/>
        <v>0</v>
      </c>
      <c r="K62" s="59">
        <f t="shared" si="54"/>
        <v>-45.6</v>
      </c>
      <c r="L62" s="59">
        <f t="shared" si="54"/>
        <v>0</v>
      </c>
      <c r="M62" s="62">
        <f t="shared" si="55"/>
        <v>-45.6</v>
      </c>
    </row>
    <row r="63" spans="1:13" ht="31.2" customHeight="1" x14ac:dyDescent="0.25">
      <c r="A63" s="128"/>
      <c r="B63" s="130" t="s">
        <v>256</v>
      </c>
      <c r="C63" s="129" t="s">
        <v>32</v>
      </c>
      <c r="D63" s="129" t="s">
        <v>115</v>
      </c>
      <c r="E63" s="62">
        <v>0.5</v>
      </c>
      <c r="F63" s="62">
        <v>0</v>
      </c>
      <c r="G63" s="67">
        <f t="shared" si="52"/>
        <v>0.5</v>
      </c>
      <c r="H63" s="62">
        <v>2.1</v>
      </c>
      <c r="I63" s="62">
        <v>0</v>
      </c>
      <c r="J63" s="62">
        <f t="shared" si="53"/>
        <v>2.1</v>
      </c>
      <c r="K63" s="59">
        <f t="shared" si="54"/>
        <v>1.6</v>
      </c>
      <c r="L63" s="59">
        <f t="shared" si="54"/>
        <v>0</v>
      </c>
      <c r="M63" s="62">
        <f t="shared" si="55"/>
        <v>1.6</v>
      </c>
    </row>
    <row r="64" spans="1:13" ht="32.4" customHeight="1" x14ac:dyDescent="0.25">
      <c r="A64" s="128"/>
      <c r="B64" s="130" t="s">
        <v>257</v>
      </c>
      <c r="C64" s="129" t="s">
        <v>169</v>
      </c>
      <c r="D64" s="129" t="s">
        <v>115</v>
      </c>
      <c r="E64" s="62">
        <v>106.2</v>
      </c>
      <c r="F64" s="62">
        <v>0</v>
      </c>
      <c r="G64" s="67">
        <f t="shared" si="52"/>
        <v>106.2</v>
      </c>
      <c r="H64" s="62">
        <v>90.8</v>
      </c>
      <c r="I64" s="62">
        <v>0</v>
      </c>
      <c r="J64" s="62">
        <f t="shared" si="53"/>
        <v>90.8</v>
      </c>
      <c r="K64" s="59">
        <f t="shared" si="54"/>
        <v>-15.400000000000006</v>
      </c>
      <c r="L64" s="59">
        <f t="shared" si="54"/>
        <v>0</v>
      </c>
      <c r="M64" s="62">
        <f t="shared" si="55"/>
        <v>-15.400000000000006</v>
      </c>
    </row>
    <row r="65" spans="1:13" ht="37.799999999999997" customHeight="1" x14ac:dyDescent="0.25">
      <c r="A65" s="128"/>
      <c r="B65" s="130" t="s">
        <v>258</v>
      </c>
      <c r="C65" s="129" t="s">
        <v>169</v>
      </c>
      <c r="D65" s="129" t="s">
        <v>115</v>
      </c>
      <c r="E65" s="62">
        <v>100</v>
      </c>
      <c r="F65" s="62">
        <v>0</v>
      </c>
      <c r="G65" s="67">
        <f t="shared" si="52"/>
        <v>100</v>
      </c>
      <c r="H65" s="62">
        <v>0</v>
      </c>
      <c r="I65" s="62">
        <v>0</v>
      </c>
      <c r="J65" s="62">
        <f t="shared" si="53"/>
        <v>0</v>
      </c>
      <c r="K65" s="59">
        <f t="shared" si="54"/>
        <v>-100</v>
      </c>
      <c r="L65" s="59">
        <f t="shared" si="54"/>
        <v>0</v>
      </c>
      <c r="M65" s="62">
        <f t="shared" si="55"/>
        <v>-100</v>
      </c>
    </row>
    <row r="66" spans="1:13" x14ac:dyDescent="0.25">
      <c r="A66" s="128"/>
      <c r="B66" s="130" t="s">
        <v>259</v>
      </c>
      <c r="C66" s="129" t="s">
        <v>169</v>
      </c>
      <c r="D66" s="129" t="s">
        <v>115</v>
      </c>
      <c r="E66" s="62">
        <v>51.3</v>
      </c>
      <c r="F66" s="62">
        <v>0</v>
      </c>
      <c r="G66" s="67">
        <f t="shared" si="52"/>
        <v>51.3</v>
      </c>
      <c r="H66" s="62">
        <v>51.3</v>
      </c>
      <c r="I66" s="62">
        <v>0</v>
      </c>
      <c r="J66" s="62">
        <f t="shared" si="53"/>
        <v>51.3</v>
      </c>
      <c r="K66" s="59">
        <f t="shared" si="54"/>
        <v>0</v>
      </c>
      <c r="L66" s="59">
        <f t="shared" si="54"/>
        <v>0</v>
      </c>
      <c r="M66" s="62">
        <f t="shared" si="55"/>
        <v>0</v>
      </c>
    </row>
    <row r="67" spans="1:13" x14ac:dyDescent="0.25">
      <c r="A67" s="128"/>
      <c r="B67" s="130" t="s">
        <v>260</v>
      </c>
      <c r="C67" s="129" t="s">
        <v>169</v>
      </c>
      <c r="D67" s="129" t="s">
        <v>115</v>
      </c>
      <c r="E67" s="62">
        <v>48.7</v>
      </c>
      <c r="F67" s="62">
        <v>0</v>
      </c>
      <c r="G67" s="67">
        <f t="shared" si="52"/>
        <v>48.7</v>
      </c>
      <c r="H67" s="62">
        <v>48.7</v>
      </c>
      <c r="I67" s="62">
        <v>0</v>
      </c>
      <c r="J67" s="62">
        <f t="shared" si="53"/>
        <v>48.7</v>
      </c>
      <c r="K67" s="59">
        <f t="shared" si="54"/>
        <v>0</v>
      </c>
      <c r="L67" s="59">
        <f t="shared" si="54"/>
        <v>0</v>
      </c>
      <c r="M67" s="62">
        <f t="shared" si="55"/>
        <v>0</v>
      </c>
    </row>
    <row r="68" spans="1:13" x14ac:dyDescent="0.25">
      <c r="A68" s="128"/>
      <c r="B68" s="130" t="s">
        <v>141</v>
      </c>
      <c r="C68" s="129" t="s">
        <v>169</v>
      </c>
      <c r="D68" s="129" t="s">
        <v>115</v>
      </c>
      <c r="E68" s="62">
        <v>0</v>
      </c>
      <c r="F68" s="62">
        <v>100</v>
      </c>
      <c r="G68" s="67">
        <f t="shared" si="52"/>
        <v>100</v>
      </c>
      <c r="H68" s="62">
        <v>0</v>
      </c>
      <c r="I68" s="62">
        <v>0</v>
      </c>
      <c r="J68" s="62">
        <f t="shared" si="53"/>
        <v>0</v>
      </c>
      <c r="K68" s="59">
        <f t="shared" si="54"/>
        <v>0</v>
      </c>
      <c r="L68" s="59">
        <f t="shared" si="54"/>
        <v>-100</v>
      </c>
      <c r="M68" s="62">
        <f t="shared" si="55"/>
        <v>-100</v>
      </c>
    </row>
    <row r="69" spans="1:13" x14ac:dyDescent="0.25">
      <c r="A69" s="27"/>
      <c r="B69" s="158"/>
      <c r="C69" s="44"/>
      <c r="D69" s="44"/>
      <c r="E69" s="159"/>
      <c r="F69" s="159"/>
      <c r="G69" s="160"/>
      <c r="H69" s="159"/>
      <c r="I69" s="159"/>
      <c r="J69" s="159"/>
      <c r="K69" s="141"/>
      <c r="L69" s="141"/>
      <c r="M69" s="159"/>
    </row>
    <row r="70" spans="1:13" x14ac:dyDescent="0.25">
      <c r="A70" s="27"/>
      <c r="B70" s="158"/>
      <c r="C70" s="44"/>
      <c r="D70" s="44"/>
      <c r="E70" s="159"/>
      <c r="F70" s="159"/>
      <c r="G70" s="160"/>
      <c r="H70" s="159"/>
      <c r="I70" s="159"/>
      <c r="J70" s="159"/>
      <c r="K70" s="141"/>
      <c r="L70" s="141"/>
      <c r="M70" s="159"/>
    </row>
    <row r="71" spans="1:13" x14ac:dyDescent="0.25">
      <c r="A71" s="27"/>
      <c r="B71" s="28"/>
      <c r="C71" s="7"/>
      <c r="D71" s="7"/>
      <c r="E71" s="7"/>
      <c r="F71" s="29"/>
      <c r="G71" s="7"/>
      <c r="H71" s="7"/>
      <c r="I71" s="29"/>
      <c r="J71" s="7"/>
      <c r="K71" s="7"/>
      <c r="L71" s="29"/>
      <c r="M71" s="7"/>
    </row>
    <row r="72" spans="1:13" s="127" customFormat="1" x14ac:dyDescent="0.25">
      <c r="A72" s="61" t="s">
        <v>224</v>
      </c>
      <c r="H72" s="126"/>
      <c r="I72" s="126"/>
      <c r="K72" s="214" t="s">
        <v>225</v>
      </c>
      <c r="L72" s="214"/>
    </row>
    <row r="73" spans="1:13" x14ac:dyDescent="0.25">
      <c r="H73" s="229" t="s">
        <v>13</v>
      </c>
      <c r="I73" s="229"/>
      <c r="K73" s="230" t="s">
        <v>14</v>
      </c>
      <c r="L73" s="230"/>
    </row>
  </sheetData>
  <mergeCells count="20">
    <mergeCell ref="D10:H10"/>
    <mergeCell ref="D3:H3"/>
    <mergeCell ref="D4:H4"/>
    <mergeCell ref="D5:H5"/>
    <mergeCell ref="D7:H7"/>
    <mergeCell ref="D8:H8"/>
    <mergeCell ref="B17:M17"/>
    <mergeCell ref="K72:L72"/>
    <mergeCell ref="H73:I73"/>
    <mergeCell ref="K73:L73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</mergeCells>
  <pageMargins left="0.78740157480314965" right="0.78740157480314965" top="1.1811023622047245" bottom="0.39370078740157483" header="0.31496062992125984" footer="0.31496062992125984"/>
  <pageSetup paperSize="9" scale="45" fitToHeight="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2:M90"/>
  <sheetViews>
    <sheetView view="pageBreakPreview" topLeftCell="A4" zoomScale="50" zoomScaleNormal="86" zoomScaleSheetLayoutView="50" workbookViewId="0">
      <selection activeCell="E11" sqref="E11:M11"/>
    </sheetView>
  </sheetViews>
  <sheetFormatPr defaultColWidth="9.109375" defaultRowHeight="13.8" x14ac:dyDescent="0.25"/>
  <cols>
    <col min="1" max="1" width="9.109375" style="19"/>
    <col min="2" max="2" width="93.5546875" style="19" customWidth="1"/>
    <col min="3" max="3" width="18" style="19" customWidth="1"/>
    <col min="4" max="4" width="35.44140625" style="19" customWidth="1"/>
    <col min="5" max="5" width="24.109375" style="19" customWidth="1"/>
    <col min="6" max="6" width="16.6640625" style="19" customWidth="1"/>
    <col min="7" max="7" width="21.44140625" style="19" customWidth="1"/>
    <col min="8" max="8" width="19.109375" style="19" customWidth="1"/>
    <col min="9" max="9" width="17.5546875" style="19" customWidth="1"/>
    <col min="10" max="10" width="18.88671875" style="19" customWidth="1"/>
    <col min="11" max="11" width="21.109375" style="19" customWidth="1"/>
    <col min="12" max="12" width="19.88671875" style="19" customWidth="1"/>
    <col min="13" max="13" width="23.6640625" style="19" customWidth="1"/>
    <col min="14" max="16384" width="9.109375" style="19"/>
  </cols>
  <sheetData>
    <row r="2" spans="1:13" x14ac:dyDescent="0.25">
      <c r="D2" s="240" t="s">
        <v>0</v>
      </c>
      <c r="E2" s="240"/>
      <c r="F2" s="240"/>
      <c r="G2" s="240"/>
      <c r="H2" s="240"/>
      <c r="I2" s="23"/>
    </row>
    <row r="3" spans="1:13" x14ac:dyDescent="0.25">
      <c r="C3" s="51"/>
      <c r="D3" s="240" t="s">
        <v>15</v>
      </c>
      <c r="E3" s="240"/>
      <c r="F3" s="240"/>
      <c r="G3" s="240"/>
      <c r="H3" s="240"/>
    </row>
    <row r="4" spans="1:13" x14ac:dyDescent="0.25">
      <c r="D4" s="240" t="s">
        <v>16</v>
      </c>
      <c r="E4" s="240"/>
      <c r="F4" s="240"/>
      <c r="G4" s="240"/>
      <c r="H4" s="240"/>
      <c r="I4" s="113"/>
      <c r="J4" s="113"/>
    </row>
    <row r="6" spans="1:13" x14ac:dyDescent="0.25">
      <c r="D6" s="241" t="s">
        <v>113</v>
      </c>
      <c r="E6" s="241"/>
      <c r="F6" s="241"/>
      <c r="G6" s="241"/>
      <c r="H6" s="241"/>
      <c r="I6" s="25"/>
      <c r="J6" s="25"/>
      <c r="K6" s="25"/>
      <c r="L6" s="25"/>
    </row>
    <row r="7" spans="1:13" x14ac:dyDescent="0.25">
      <c r="D7" s="242" t="s">
        <v>3</v>
      </c>
      <c r="E7" s="242"/>
      <c r="F7" s="242"/>
      <c r="G7" s="242"/>
      <c r="H7" s="242"/>
      <c r="I7" s="25"/>
      <c r="J7" s="25"/>
      <c r="K7" s="25"/>
      <c r="L7" s="25"/>
    </row>
    <row r="9" spans="1:13" x14ac:dyDescent="0.25">
      <c r="D9" s="240" t="s">
        <v>226</v>
      </c>
      <c r="E9" s="240"/>
      <c r="F9" s="240"/>
      <c r="G9" s="240"/>
      <c r="H9" s="240"/>
    </row>
    <row r="10" spans="1:13" x14ac:dyDescent="0.25">
      <c r="H10" s="113"/>
    </row>
    <row r="11" spans="1:13" ht="30.75" customHeight="1" x14ac:dyDescent="0.25">
      <c r="A11" s="243" t="s">
        <v>170</v>
      </c>
      <c r="B11" s="243"/>
      <c r="C11" s="52"/>
      <c r="D11" s="25"/>
      <c r="E11" s="244" t="s">
        <v>171</v>
      </c>
      <c r="F11" s="244"/>
      <c r="G11" s="244"/>
      <c r="H11" s="244"/>
      <c r="I11" s="244"/>
      <c r="J11" s="244"/>
      <c r="K11" s="244"/>
      <c r="L11" s="244"/>
      <c r="M11" s="244"/>
    </row>
    <row r="12" spans="1:13" x14ac:dyDescent="0.25">
      <c r="A12" s="25" t="s">
        <v>17</v>
      </c>
      <c r="B12" s="25"/>
      <c r="C12" s="25"/>
      <c r="D12" s="25"/>
      <c r="E12" s="242" t="s">
        <v>18</v>
      </c>
      <c r="F12" s="242"/>
      <c r="G12" s="242"/>
      <c r="H12" s="242"/>
      <c r="I12" s="242"/>
      <c r="J12" s="242"/>
      <c r="K12" s="242"/>
      <c r="L12" s="242"/>
      <c r="M12" s="242"/>
    </row>
    <row r="13" spans="1:13" x14ac:dyDescent="0.25">
      <c r="H13" s="113"/>
    </row>
    <row r="15" spans="1:13" ht="36" customHeight="1" x14ac:dyDescent="0.25">
      <c r="A15" s="238" t="s">
        <v>19</v>
      </c>
      <c r="B15" s="237" t="s">
        <v>20</v>
      </c>
      <c r="C15" s="238" t="s">
        <v>21</v>
      </c>
      <c r="D15" s="238" t="s">
        <v>22</v>
      </c>
      <c r="E15" s="239" t="s">
        <v>26</v>
      </c>
      <c r="F15" s="239"/>
      <c r="G15" s="239"/>
      <c r="H15" s="237" t="s">
        <v>27</v>
      </c>
      <c r="I15" s="237"/>
      <c r="J15" s="237"/>
      <c r="K15" s="237" t="s">
        <v>28</v>
      </c>
      <c r="L15" s="237"/>
      <c r="M15" s="237"/>
    </row>
    <row r="16" spans="1:13" x14ac:dyDescent="0.25">
      <c r="A16" s="238"/>
      <c r="B16" s="237"/>
      <c r="C16" s="238"/>
      <c r="D16" s="238"/>
      <c r="E16" s="114" t="s">
        <v>23</v>
      </c>
      <c r="F16" s="114" t="s">
        <v>24</v>
      </c>
      <c r="G16" s="114" t="s">
        <v>25</v>
      </c>
      <c r="H16" s="114" t="s">
        <v>23</v>
      </c>
      <c r="I16" s="114" t="s">
        <v>24</v>
      </c>
      <c r="J16" s="114" t="s">
        <v>25</v>
      </c>
      <c r="K16" s="114" t="s">
        <v>23</v>
      </c>
      <c r="L16" s="114" t="s">
        <v>24</v>
      </c>
      <c r="M16" s="114" t="s">
        <v>25</v>
      </c>
    </row>
    <row r="17" spans="1:13" ht="51" customHeight="1" x14ac:dyDescent="0.25">
      <c r="A17" s="114"/>
      <c r="B17" s="226" t="s">
        <v>261</v>
      </c>
      <c r="C17" s="227"/>
      <c r="D17" s="227"/>
      <c r="E17" s="227"/>
      <c r="F17" s="227"/>
      <c r="G17" s="227"/>
      <c r="H17" s="227"/>
      <c r="I17" s="227"/>
      <c r="J17" s="227"/>
      <c r="K17" s="227"/>
      <c r="L17" s="227"/>
      <c r="M17" s="228"/>
    </row>
    <row r="18" spans="1:13" x14ac:dyDescent="0.25">
      <c r="A18" s="115">
        <v>1</v>
      </c>
      <c r="B18" s="129" t="s">
        <v>128</v>
      </c>
      <c r="C18" s="129"/>
      <c r="D18" s="130"/>
      <c r="E18" s="47"/>
      <c r="F18" s="47"/>
      <c r="G18" s="47"/>
      <c r="H18" s="48"/>
      <c r="I18" s="48"/>
      <c r="J18" s="48"/>
      <c r="K18" s="48"/>
      <c r="L18" s="48"/>
      <c r="M18" s="48"/>
    </row>
    <row r="19" spans="1:13" ht="36" customHeight="1" x14ac:dyDescent="0.25">
      <c r="A19" s="115"/>
      <c r="B19" s="129" t="s">
        <v>241</v>
      </c>
      <c r="C19" s="129" t="s">
        <v>35</v>
      </c>
      <c r="D19" s="130" t="s">
        <v>114</v>
      </c>
      <c r="E19" s="67">
        <v>77688819</v>
      </c>
      <c r="F19" s="67">
        <v>1298144</v>
      </c>
      <c r="G19" s="67">
        <f t="shared" ref="G19:G48" si="0">E19+F19</f>
        <v>78986963</v>
      </c>
      <c r="H19" s="62">
        <v>26380682</v>
      </c>
      <c r="I19" s="62">
        <v>1298143</v>
      </c>
      <c r="J19" s="62">
        <f t="shared" ref="J19:J48" si="1">H19+I19</f>
        <v>27678825</v>
      </c>
      <c r="K19" s="59">
        <f t="shared" ref="K19:K39" si="2">H19-E19</f>
        <v>-51308137</v>
      </c>
      <c r="L19" s="59">
        <f t="shared" ref="L19:L37" si="3">I19-F19</f>
        <v>-1</v>
      </c>
      <c r="M19" s="59">
        <f t="shared" ref="M19" si="4">K19+L19</f>
        <v>-51308138</v>
      </c>
    </row>
    <row r="20" spans="1:13" ht="36" customHeight="1" x14ac:dyDescent="0.25">
      <c r="A20" s="129"/>
      <c r="B20" s="129" t="s">
        <v>275</v>
      </c>
      <c r="C20" s="129" t="s">
        <v>35</v>
      </c>
      <c r="D20" s="130" t="s">
        <v>114</v>
      </c>
      <c r="E20" s="67">
        <v>6818906</v>
      </c>
      <c r="F20" s="67">
        <v>0</v>
      </c>
      <c r="G20" s="67">
        <f t="shared" si="0"/>
        <v>6818906</v>
      </c>
      <c r="H20" s="62">
        <v>524086</v>
      </c>
      <c r="I20" s="62">
        <v>0</v>
      </c>
      <c r="J20" s="62">
        <f t="shared" ref="J20" si="5">H20+I20</f>
        <v>524086</v>
      </c>
      <c r="K20" s="59">
        <f t="shared" ref="K20" si="6">H20-E20</f>
        <v>-6294820</v>
      </c>
      <c r="L20" s="59">
        <f t="shared" ref="L20" si="7">I20-F20</f>
        <v>0</v>
      </c>
      <c r="M20" s="59">
        <f t="shared" ref="M20" si="8">K20+L20</f>
        <v>-6294820</v>
      </c>
    </row>
    <row r="21" spans="1:13" ht="36" customHeight="1" x14ac:dyDescent="0.25">
      <c r="A21" s="129"/>
      <c r="B21" s="129" t="s">
        <v>276</v>
      </c>
      <c r="C21" s="129" t="s">
        <v>35</v>
      </c>
      <c r="D21" s="130" t="s">
        <v>114</v>
      </c>
      <c r="E21" s="67">
        <v>8092335</v>
      </c>
      <c r="F21" s="67">
        <v>245516</v>
      </c>
      <c r="G21" s="67">
        <f t="shared" si="0"/>
        <v>8337851</v>
      </c>
      <c r="H21" s="62">
        <v>614141</v>
      </c>
      <c r="I21" s="62">
        <v>245515</v>
      </c>
      <c r="J21" s="62">
        <f t="shared" ref="J21:J27" si="9">H21+I21</f>
        <v>859656</v>
      </c>
      <c r="K21" s="59">
        <f t="shared" ref="K21:K27" si="10">H21-E21</f>
        <v>-7478194</v>
      </c>
      <c r="L21" s="59">
        <f t="shared" ref="L21:L27" si="11">I21-F21</f>
        <v>-1</v>
      </c>
      <c r="M21" s="59">
        <f t="shared" ref="M21:M27" si="12">K21+L21</f>
        <v>-7478195</v>
      </c>
    </row>
    <row r="22" spans="1:13" ht="36" customHeight="1" x14ac:dyDescent="0.25">
      <c r="A22" s="129"/>
      <c r="B22" s="129" t="s">
        <v>277</v>
      </c>
      <c r="C22" s="129" t="s">
        <v>35</v>
      </c>
      <c r="D22" s="130" t="s">
        <v>114</v>
      </c>
      <c r="E22" s="67">
        <v>7803522</v>
      </c>
      <c r="F22" s="67">
        <v>230951</v>
      </c>
      <c r="G22" s="67">
        <f t="shared" si="0"/>
        <v>8034473</v>
      </c>
      <c r="H22" s="62">
        <v>587830</v>
      </c>
      <c r="I22" s="62">
        <v>230950</v>
      </c>
      <c r="J22" s="62">
        <f t="shared" si="9"/>
        <v>818780</v>
      </c>
      <c r="K22" s="59">
        <f t="shared" si="10"/>
        <v>-7215692</v>
      </c>
      <c r="L22" s="59">
        <f t="shared" si="11"/>
        <v>-1</v>
      </c>
      <c r="M22" s="59">
        <f t="shared" si="12"/>
        <v>-7215693</v>
      </c>
    </row>
    <row r="23" spans="1:13" ht="36" customHeight="1" x14ac:dyDescent="0.25">
      <c r="A23" s="129"/>
      <c r="B23" s="129" t="s">
        <v>278</v>
      </c>
      <c r="C23" s="129" t="s">
        <v>35</v>
      </c>
      <c r="D23" s="130" t="s">
        <v>114</v>
      </c>
      <c r="E23" s="67">
        <v>288813</v>
      </c>
      <c r="F23" s="67">
        <v>14565</v>
      </c>
      <c r="G23" s="67">
        <f t="shared" si="0"/>
        <v>303378</v>
      </c>
      <c r="H23" s="62">
        <v>26311</v>
      </c>
      <c r="I23" s="62">
        <v>14565</v>
      </c>
      <c r="J23" s="62">
        <f t="shared" si="9"/>
        <v>40876</v>
      </c>
      <c r="K23" s="59">
        <f t="shared" si="10"/>
        <v>-262502</v>
      </c>
      <c r="L23" s="59">
        <f t="shared" si="11"/>
        <v>0</v>
      </c>
      <c r="M23" s="59">
        <f t="shared" si="12"/>
        <v>-262502</v>
      </c>
    </row>
    <row r="24" spans="1:13" ht="36" customHeight="1" x14ac:dyDescent="0.25">
      <c r="A24" s="129"/>
      <c r="B24" s="130" t="s">
        <v>279</v>
      </c>
      <c r="C24" s="129" t="s">
        <v>35</v>
      </c>
      <c r="D24" s="130" t="s">
        <v>114</v>
      </c>
      <c r="E24" s="67">
        <v>56302407</v>
      </c>
      <c r="F24" s="67">
        <v>1052628</v>
      </c>
      <c r="G24" s="67">
        <f t="shared" si="0"/>
        <v>57355035</v>
      </c>
      <c r="H24" s="62">
        <v>23287799</v>
      </c>
      <c r="I24" s="62">
        <v>1052628</v>
      </c>
      <c r="J24" s="62">
        <f t="shared" si="9"/>
        <v>24340427</v>
      </c>
      <c r="K24" s="59">
        <f t="shared" si="10"/>
        <v>-33014608</v>
      </c>
      <c r="L24" s="59">
        <f t="shared" si="11"/>
        <v>0</v>
      </c>
      <c r="M24" s="59">
        <f t="shared" si="12"/>
        <v>-33014608</v>
      </c>
    </row>
    <row r="25" spans="1:13" ht="36" customHeight="1" x14ac:dyDescent="0.25">
      <c r="A25" s="129"/>
      <c r="B25" s="129" t="s">
        <v>280</v>
      </c>
      <c r="C25" s="129" t="s">
        <v>35</v>
      </c>
      <c r="D25" s="130" t="s">
        <v>114</v>
      </c>
      <c r="E25" s="67">
        <v>6346342</v>
      </c>
      <c r="F25" s="67">
        <v>0</v>
      </c>
      <c r="G25" s="67">
        <f t="shared" si="0"/>
        <v>6346342</v>
      </c>
      <c r="H25" s="62">
        <v>1858035</v>
      </c>
      <c r="I25" s="62">
        <v>0</v>
      </c>
      <c r="J25" s="62">
        <f t="shared" si="9"/>
        <v>1858035</v>
      </c>
      <c r="K25" s="59">
        <f t="shared" si="10"/>
        <v>-4488307</v>
      </c>
      <c r="L25" s="59">
        <f t="shared" si="11"/>
        <v>0</v>
      </c>
      <c r="M25" s="59">
        <f t="shared" si="12"/>
        <v>-4488307</v>
      </c>
    </row>
    <row r="26" spans="1:13" ht="36" customHeight="1" x14ac:dyDescent="0.25">
      <c r="A26" s="129"/>
      <c r="B26" s="129" t="s">
        <v>281</v>
      </c>
      <c r="C26" s="129" t="s">
        <v>35</v>
      </c>
      <c r="D26" s="130" t="s">
        <v>198</v>
      </c>
      <c r="E26" s="67">
        <v>0</v>
      </c>
      <c r="F26" s="67">
        <v>3361594</v>
      </c>
      <c r="G26" s="67">
        <f t="shared" si="0"/>
        <v>3361594</v>
      </c>
      <c r="H26" s="62">
        <v>0</v>
      </c>
      <c r="I26" s="62">
        <v>3361594</v>
      </c>
      <c r="J26" s="62">
        <f t="shared" si="9"/>
        <v>3361594</v>
      </c>
      <c r="K26" s="59">
        <f t="shared" si="10"/>
        <v>0</v>
      </c>
      <c r="L26" s="59">
        <f t="shared" si="11"/>
        <v>0</v>
      </c>
      <c r="M26" s="59">
        <f t="shared" si="12"/>
        <v>0</v>
      </c>
    </row>
    <row r="27" spans="1:13" ht="36" customHeight="1" x14ac:dyDescent="0.25">
      <c r="A27" s="129"/>
      <c r="B27" s="129" t="s">
        <v>282</v>
      </c>
      <c r="C27" s="129" t="s">
        <v>35</v>
      </c>
      <c r="D27" s="130" t="s">
        <v>136</v>
      </c>
      <c r="E27" s="67">
        <v>0</v>
      </c>
      <c r="F27" s="67">
        <v>585932</v>
      </c>
      <c r="G27" s="67">
        <f t="shared" si="0"/>
        <v>585932</v>
      </c>
      <c r="H27" s="62">
        <v>0</v>
      </c>
      <c r="I27" s="62">
        <v>585932</v>
      </c>
      <c r="J27" s="62">
        <f t="shared" si="9"/>
        <v>585932</v>
      </c>
      <c r="K27" s="59">
        <f t="shared" si="10"/>
        <v>0</v>
      </c>
      <c r="L27" s="59">
        <f t="shared" si="11"/>
        <v>0</v>
      </c>
      <c r="M27" s="59">
        <f t="shared" si="12"/>
        <v>0</v>
      </c>
    </row>
    <row r="28" spans="1:13" x14ac:dyDescent="0.25">
      <c r="A28" s="115"/>
      <c r="B28" s="130" t="s">
        <v>266</v>
      </c>
      <c r="C28" s="129" t="s">
        <v>32</v>
      </c>
      <c r="D28" s="130" t="s">
        <v>42</v>
      </c>
      <c r="E28" s="67">
        <v>9</v>
      </c>
      <c r="F28" s="67">
        <v>0</v>
      </c>
      <c r="G28" s="67">
        <f t="shared" si="0"/>
        <v>9</v>
      </c>
      <c r="H28" s="62">
        <v>8</v>
      </c>
      <c r="I28" s="62">
        <v>0</v>
      </c>
      <c r="J28" s="62">
        <f t="shared" si="1"/>
        <v>8</v>
      </c>
      <c r="K28" s="59">
        <f t="shared" si="2"/>
        <v>-1</v>
      </c>
      <c r="L28" s="59">
        <f t="shared" si="3"/>
        <v>0</v>
      </c>
      <c r="M28" s="62">
        <f t="shared" ref="M28:M46" si="13">K28+L28</f>
        <v>-1</v>
      </c>
    </row>
    <row r="29" spans="1:13" ht="32.25" customHeight="1" x14ac:dyDescent="0.25">
      <c r="A29" s="115"/>
      <c r="B29" s="130" t="s">
        <v>268</v>
      </c>
      <c r="C29" s="129" t="s">
        <v>32</v>
      </c>
      <c r="D29" s="130" t="s">
        <v>42</v>
      </c>
      <c r="E29" s="67">
        <v>8</v>
      </c>
      <c r="F29" s="67">
        <v>0</v>
      </c>
      <c r="G29" s="67">
        <f t="shared" si="0"/>
        <v>8</v>
      </c>
      <c r="H29" s="62">
        <v>6</v>
      </c>
      <c r="I29" s="62">
        <v>0</v>
      </c>
      <c r="J29" s="62">
        <f t="shared" si="1"/>
        <v>6</v>
      </c>
      <c r="K29" s="59">
        <f t="shared" si="2"/>
        <v>-2</v>
      </c>
      <c r="L29" s="59">
        <f t="shared" si="3"/>
        <v>0</v>
      </c>
      <c r="M29" s="62">
        <f t="shared" si="13"/>
        <v>-2</v>
      </c>
    </row>
    <row r="30" spans="1:13" x14ac:dyDescent="0.25">
      <c r="A30" s="115"/>
      <c r="B30" s="130" t="s">
        <v>267</v>
      </c>
      <c r="C30" s="129" t="s">
        <v>32</v>
      </c>
      <c r="D30" s="130" t="s">
        <v>42</v>
      </c>
      <c r="E30" s="67">
        <v>2</v>
      </c>
      <c r="F30" s="67">
        <v>0</v>
      </c>
      <c r="G30" s="67">
        <f t="shared" si="0"/>
        <v>2</v>
      </c>
      <c r="H30" s="62">
        <v>1</v>
      </c>
      <c r="I30" s="62">
        <v>0</v>
      </c>
      <c r="J30" s="62">
        <f t="shared" si="1"/>
        <v>1</v>
      </c>
      <c r="K30" s="59">
        <f t="shared" si="2"/>
        <v>-1</v>
      </c>
      <c r="L30" s="59">
        <f t="shared" si="3"/>
        <v>0</v>
      </c>
      <c r="M30" s="62">
        <f t="shared" si="13"/>
        <v>-1</v>
      </c>
    </row>
    <row r="31" spans="1:13" x14ac:dyDescent="0.25">
      <c r="A31" s="115"/>
      <c r="B31" s="130" t="s">
        <v>269</v>
      </c>
      <c r="C31" s="129" t="s">
        <v>32</v>
      </c>
      <c r="D31" s="130" t="s">
        <v>42</v>
      </c>
      <c r="E31" s="67">
        <v>158</v>
      </c>
      <c r="F31" s="67">
        <v>0</v>
      </c>
      <c r="G31" s="67">
        <f t="shared" si="0"/>
        <v>158</v>
      </c>
      <c r="H31" s="62">
        <v>144</v>
      </c>
      <c r="I31" s="62">
        <v>0</v>
      </c>
      <c r="J31" s="62">
        <f t="shared" si="1"/>
        <v>144</v>
      </c>
      <c r="K31" s="59">
        <f t="shared" si="2"/>
        <v>-14</v>
      </c>
      <c r="L31" s="59">
        <f t="shared" si="3"/>
        <v>0</v>
      </c>
      <c r="M31" s="62">
        <f t="shared" si="13"/>
        <v>-14</v>
      </c>
    </row>
    <row r="32" spans="1:13" ht="30.75" customHeight="1" x14ac:dyDescent="0.25">
      <c r="A32" s="115"/>
      <c r="B32" s="130" t="s">
        <v>270</v>
      </c>
      <c r="C32" s="129" t="s">
        <v>32</v>
      </c>
      <c r="D32" s="130" t="s">
        <v>42</v>
      </c>
      <c r="E32" s="67">
        <v>69</v>
      </c>
      <c r="F32" s="67">
        <v>0</v>
      </c>
      <c r="G32" s="67">
        <f t="shared" ref="G32:G34" si="14">E32+F32</f>
        <v>69</v>
      </c>
      <c r="H32" s="62">
        <v>56</v>
      </c>
      <c r="I32" s="62">
        <v>0</v>
      </c>
      <c r="J32" s="62">
        <f t="shared" ref="J32:J36" si="15">H32+I32</f>
        <v>56</v>
      </c>
      <c r="K32" s="59">
        <f t="shared" si="2"/>
        <v>-13</v>
      </c>
      <c r="L32" s="59">
        <f t="shared" si="3"/>
        <v>0</v>
      </c>
      <c r="M32" s="62">
        <f t="shared" ref="M32:M34" si="16">K32+L32</f>
        <v>-13</v>
      </c>
    </row>
    <row r="33" spans="1:13" x14ac:dyDescent="0.25">
      <c r="A33" s="115"/>
      <c r="B33" s="130" t="s">
        <v>271</v>
      </c>
      <c r="C33" s="129" t="s">
        <v>32</v>
      </c>
      <c r="D33" s="130" t="s">
        <v>42</v>
      </c>
      <c r="E33" s="67">
        <v>19</v>
      </c>
      <c r="F33" s="67">
        <v>0</v>
      </c>
      <c r="G33" s="67">
        <f t="shared" si="14"/>
        <v>19</v>
      </c>
      <c r="H33" s="62">
        <v>17</v>
      </c>
      <c r="I33" s="62">
        <v>0</v>
      </c>
      <c r="J33" s="62">
        <f t="shared" si="15"/>
        <v>17</v>
      </c>
      <c r="K33" s="59">
        <f t="shared" si="2"/>
        <v>-2</v>
      </c>
      <c r="L33" s="59">
        <f t="shared" si="3"/>
        <v>0</v>
      </c>
      <c r="M33" s="62">
        <f t="shared" si="16"/>
        <v>-2</v>
      </c>
    </row>
    <row r="34" spans="1:13" x14ac:dyDescent="0.25">
      <c r="A34" s="129"/>
      <c r="B34" s="130" t="s">
        <v>272</v>
      </c>
      <c r="C34" s="129" t="s">
        <v>32</v>
      </c>
      <c r="D34" s="130" t="s">
        <v>42</v>
      </c>
      <c r="E34" s="67">
        <v>19</v>
      </c>
      <c r="F34" s="67">
        <v>0</v>
      </c>
      <c r="G34" s="67">
        <f t="shared" si="14"/>
        <v>19</v>
      </c>
      <c r="H34" s="62">
        <v>15</v>
      </c>
      <c r="I34" s="62">
        <v>0</v>
      </c>
      <c r="J34" s="62">
        <f t="shared" si="15"/>
        <v>15</v>
      </c>
      <c r="K34" s="59">
        <f t="shared" si="2"/>
        <v>-4</v>
      </c>
      <c r="L34" s="59">
        <f t="shared" si="3"/>
        <v>0</v>
      </c>
      <c r="M34" s="62">
        <f t="shared" si="16"/>
        <v>-4</v>
      </c>
    </row>
    <row r="35" spans="1:13" ht="27.6" x14ac:dyDescent="0.25">
      <c r="A35" s="115"/>
      <c r="B35" s="130" t="s">
        <v>273</v>
      </c>
      <c r="C35" s="129" t="s">
        <v>101</v>
      </c>
      <c r="D35" s="130" t="s">
        <v>42</v>
      </c>
      <c r="E35" s="67">
        <v>9</v>
      </c>
      <c r="F35" s="67">
        <v>0</v>
      </c>
      <c r="G35" s="67">
        <f>F35+E35</f>
        <v>9</v>
      </c>
      <c r="H35" s="62">
        <v>2</v>
      </c>
      <c r="I35" s="62">
        <v>0</v>
      </c>
      <c r="J35" s="62">
        <f t="shared" si="15"/>
        <v>2</v>
      </c>
      <c r="K35" s="59">
        <f t="shared" si="2"/>
        <v>-7</v>
      </c>
      <c r="L35" s="59">
        <f t="shared" si="3"/>
        <v>0</v>
      </c>
      <c r="M35" s="62">
        <f t="shared" ref="M35:M36" si="17">K35+L35</f>
        <v>-7</v>
      </c>
    </row>
    <row r="36" spans="1:13" x14ac:dyDescent="0.25">
      <c r="A36" s="129"/>
      <c r="B36" s="130" t="s">
        <v>274</v>
      </c>
      <c r="C36" s="129" t="s">
        <v>101</v>
      </c>
      <c r="D36" s="130" t="s">
        <v>42</v>
      </c>
      <c r="E36" s="67">
        <v>1</v>
      </c>
      <c r="F36" s="67">
        <v>0</v>
      </c>
      <c r="G36" s="67">
        <f>F36+E36</f>
        <v>1</v>
      </c>
      <c r="H36" s="62">
        <v>0</v>
      </c>
      <c r="I36" s="62">
        <v>0</v>
      </c>
      <c r="J36" s="62">
        <f t="shared" si="15"/>
        <v>0</v>
      </c>
      <c r="K36" s="59">
        <f t="shared" si="2"/>
        <v>-1</v>
      </c>
      <c r="L36" s="59">
        <f t="shared" si="3"/>
        <v>0</v>
      </c>
      <c r="M36" s="62">
        <f t="shared" si="17"/>
        <v>-1</v>
      </c>
    </row>
    <row r="37" spans="1:13" ht="18.600000000000001" customHeight="1" x14ac:dyDescent="0.25">
      <c r="A37" s="115"/>
      <c r="B37" s="130" t="s">
        <v>262</v>
      </c>
      <c r="C37" s="129"/>
      <c r="D37" s="130"/>
      <c r="E37" s="67">
        <v>339</v>
      </c>
      <c r="F37" s="67">
        <v>0</v>
      </c>
      <c r="G37" s="67">
        <f t="shared" si="0"/>
        <v>339</v>
      </c>
      <c r="H37" s="62">
        <v>305</v>
      </c>
      <c r="I37" s="62">
        <v>0</v>
      </c>
      <c r="J37" s="62">
        <f t="shared" si="1"/>
        <v>305</v>
      </c>
      <c r="K37" s="59">
        <f t="shared" si="2"/>
        <v>-34</v>
      </c>
      <c r="L37" s="59">
        <f t="shared" si="3"/>
        <v>0</v>
      </c>
      <c r="M37" s="62">
        <f t="shared" si="13"/>
        <v>-34</v>
      </c>
    </row>
    <row r="38" spans="1:13" x14ac:dyDescent="0.25">
      <c r="A38" s="115"/>
      <c r="B38" s="130" t="s">
        <v>150</v>
      </c>
      <c r="C38" s="129" t="s">
        <v>32</v>
      </c>
      <c r="D38" s="130" t="s">
        <v>33</v>
      </c>
      <c r="E38" s="67">
        <v>268.75</v>
      </c>
      <c r="F38" s="67">
        <v>0</v>
      </c>
      <c r="G38" s="67">
        <f t="shared" si="0"/>
        <v>268.75</v>
      </c>
      <c r="H38" s="62">
        <v>252.75</v>
      </c>
      <c r="I38" s="62">
        <v>0</v>
      </c>
      <c r="J38" s="62">
        <f t="shared" si="1"/>
        <v>252.75</v>
      </c>
      <c r="K38" s="59">
        <f t="shared" si="2"/>
        <v>-16</v>
      </c>
      <c r="L38" s="59">
        <f t="shared" ref="L38:L39" si="18">I38-F38</f>
        <v>0</v>
      </c>
      <c r="M38" s="62">
        <f t="shared" ref="M38:M39" si="19">K38+L38</f>
        <v>-16</v>
      </c>
    </row>
    <row r="39" spans="1:13" x14ac:dyDescent="0.25">
      <c r="A39" s="115"/>
      <c r="B39" s="130" t="s">
        <v>152</v>
      </c>
      <c r="C39" s="129" t="s">
        <v>32</v>
      </c>
      <c r="D39" s="130" t="s">
        <v>33</v>
      </c>
      <c r="E39" s="67">
        <v>70.25</v>
      </c>
      <c r="F39" s="67">
        <v>0</v>
      </c>
      <c r="G39" s="67">
        <f t="shared" si="0"/>
        <v>70.25</v>
      </c>
      <c r="H39" s="62">
        <v>52.25</v>
      </c>
      <c r="I39" s="62">
        <v>0</v>
      </c>
      <c r="J39" s="62">
        <f t="shared" si="1"/>
        <v>52.25</v>
      </c>
      <c r="K39" s="59">
        <f t="shared" si="2"/>
        <v>-18</v>
      </c>
      <c r="L39" s="59">
        <f t="shared" si="18"/>
        <v>0</v>
      </c>
      <c r="M39" s="62">
        <f t="shared" si="19"/>
        <v>-18</v>
      </c>
    </row>
    <row r="40" spans="1:13" x14ac:dyDescent="0.25">
      <c r="A40" s="115"/>
      <c r="B40" s="130" t="s">
        <v>263</v>
      </c>
      <c r="C40" s="129"/>
      <c r="D40" s="130"/>
      <c r="E40" s="67">
        <v>19.5</v>
      </c>
      <c r="F40" s="67">
        <v>0</v>
      </c>
      <c r="G40" s="67">
        <f t="shared" si="0"/>
        <v>19.5</v>
      </c>
      <c r="H40" s="62">
        <v>19.25</v>
      </c>
      <c r="I40" s="62">
        <v>0</v>
      </c>
      <c r="J40" s="62">
        <f t="shared" si="1"/>
        <v>19.25</v>
      </c>
      <c r="K40" s="59">
        <f t="shared" ref="K40:L46" si="20">H40-E40</f>
        <v>-0.25</v>
      </c>
      <c r="L40" s="59">
        <f t="shared" si="20"/>
        <v>0</v>
      </c>
      <c r="M40" s="62">
        <f t="shared" si="13"/>
        <v>-0.25</v>
      </c>
    </row>
    <row r="41" spans="1:13" x14ac:dyDescent="0.25">
      <c r="A41" s="115"/>
      <c r="B41" s="130" t="s">
        <v>150</v>
      </c>
      <c r="C41" s="129" t="s">
        <v>32</v>
      </c>
      <c r="D41" s="130" t="s">
        <v>33</v>
      </c>
      <c r="E41" s="67">
        <v>19</v>
      </c>
      <c r="F41" s="67">
        <v>0</v>
      </c>
      <c r="G41" s="67">
        <f t="shared" ref="G41:G42" si="21">E41+F41</f>
        <v>19</v>
      </c>
      <c r="H41" s="62">
        <v>19</v>
      </c>
      <c r="I41" s="62">
        <v>0</v>
      </c>
      <c r="J41" s="62">
        <f t="shared" ref="J41:J42" si="22">H41+I41</f>
        <v>19</v>
      </c>
      <c r="K41" s="59">
        <f t="shared" si="20"/>
        <v>0</v>
      </c>
      <c r="L41" s="59">
        <f t="shared" si="20"/>
        <v>0</v>
      </c>
      <c r="M41" s="62">
        <f t="shared" si="13"/>
        <v>0</v>
      </c>
    </row>
    <row r="42" spans="1:13" x14ac:dyDescent="0.25">
      <c r="A42" s="115"/>
      <c r="B42" s="130" t="s">
        <v>152</v>
      </c>
      <c r="C42" s="129" t="s">
        <v>32</v>
      </c>
      <c r="D42" s="130" t="s">
        <v>33</v>
      </c>
      <c r="E42" s="67">
        <v>0.5</v>
      </c>
      <c r="F42" s="67">
        <v>0</v>
      </c>
      <c r="G42" s="67">
        <f t="shared" si="21"/>
        <v>0.5</v>
      </c>
      <c r="H42" s="62">
        <v>0.25</v>
      </c>
      <c r="I42" s="62">
        <v>0</v>
      </c>
      <c r="J42" s="62">
        <f t="shared" si="22"/>
        <v>0.25</v>
      </c>
      <c r="K42" s="59">
        <f t="shared" si="20"/>
        <v>-0.25</v>
      </c>
      <c r="L42" s="59">
        <f t="shared" si="20"/>
        <v>0</v>
      </c>
      <c r="M42" s="62">
        <f t="shared" si="13"/>
        <v>-0.25</v>
      </c>
    </row>
    <row r="43" spans="1:13" x14ac:dyDescent="0.25">
      <c r="A43" s="115"/>
      <c r="B43" s="130" t="s">
        <v>264</v>
      </c>
      <c r="C43" s="129"/>
      <c r="D43" s="130"/>
      <c r="E43" s="67">
        <v>57</v>
      </c>
      <c r="F43" s="67">
        <v>0</v>
      </c>
      <c r="G43" s="67">
        <f t="shared" si="0"/>
        <v>57</v>
      </c>
      <c r="H43" s="62">
        <v>51</v>
      </c>
      <c r="I43" s="62">
        <v>0</v>
      </c>
      <c r="J43" s="62">
        <f t="shared" si="1"/>
        <v>51</v>
      </c>
      <c r="K43" s="59">
        <f t="shared" si="20"/>
        <v>-6</v>
      </c>
      <c r="L43" s="59">
        <f t="shared" si="20"/>
        <v>0</v>
      </c>
      <c r="M43" s="62">
        <f t="shared" si="13"/>
        <v>-6</v>
      </c>
    </row>
    <row r="44" spans="1:13" x14ac:dyDescent="0.25">
      <c r="A44" s="115"/>
      <c r="B44" s="130" t="s">
        <v>150</v>
      </c>
      <c r="C44" s="129" t="s">
        <v>32</v>
      </c>
      <c r="D44" s="130" t="s">
        <v>33</v>
      </c>
      <c r="E44" s="67">
        <v>56</v>
      </c>
      <c r="F44" s="67">
        <v>0</v>
      </c>
      <c r="G44" s="67">
        <f t="shared" ref="G44:G45" si="23">E44+F44</f>
        <v>56</v>
      </c>
      <c r="H44" s="62">
        <v>50</v>
      </c>
      <c r="I44" s="62">
        <v>0</v>
      </c>
      <c r="J44" s="62">
        <f t="shared" ref="J44:J45" si="24">H44+I44</f>
        <v>50</v>
      </c>
      <c r="K44" s="59">
        <f t="shared" si="20"/>
        <v>-6</v>
      </c>
      <c r="L44" s="59">
        <f t="shared" si="20"/>
        <v>0</v>
      </c>
      <c r="M44" s="62">
        <f t="shared" si="13"/>
        <v>-6</v>
      </c>
    </row>
    <row r="45" spans="1:13" x14ac:dyDescent="0.25">
      <c r="A45" s="115"/>
      <c r="B45" s="130" t="s">
        <v>152</v>
      </c>
      <c r="C45" s="129" t="s">
        <v>32</v>
      </c>
      <c r="D45" s="130" t="s">
        <v>33</v>
      </c>
      <c r="E45" s="67">
        <v>1</v>
      </c>
      <c r="F45" s="67">
        <v>0</v>
      </c>
      <c r="G45" s="67">
        <f t="shared" si="23"/>
        <v>1</v>
      </c>
      <c r="H45" s="62">
        <v>1</v>
      </c>
      <c r="I45" s="62">
        <v>0</v>
      </c>
      <c r="J45" s="62">
        <f t="shared" si="24"/>
        <v>1</v>
      </c>
      <c r="K45" s="59">
        <f t="shared" si="20"/>
        <v>0</v>
      </c>
      <c r="L45" s="59">
        <f t="shared" si="20"/>
        <v>0</v>
      </c>
      <c r="M45" s="62">
        <f t="shared" si="13"/>
        <v>0</v>
      </c>
    </row>
    <row r="46" spans="1:13" x14ac:dyDescent="0.25">
      <c r="A46" s="115"/>
      <c r="B46" s="130" t="s">
        <v>265</v>
      </c>
      <c r="C46" s="129"/>
      <c r="D46" s="130"/>
      <c r="E46" s="67">
        <v>262.5</v>
      </c>
      <c r="F46" s="67">
        <v>0</v>
      </c>
      <c r="G46" s="67">
        <f t="shared" si="0"/>
        <v>262.5</v>
      </c>
      <c r="H46" s="62">
        <v>234.75</v>
      </c>
      <c r="I46" s="62">
        <v>0</v>
      </c>
      <c r="J46" s="62">
        <f t="shared" si="1"/>
        <v>234.75</v>
      </c>
      <c r="K46" s="59">
        <f t="shared" si="20"/>
        <v>-27.75</v>
      </c>
      <c r="L46" s="59">
        <f t="shared" si="20"/>
        <v>0</v>
      </c>
      <c r="M46" s="62">
        <f t="shared" si="13"/>
        <v>-27.75</v>
      </c>
    </row>
    <row r="47" spans="1:13" x14ac:dyDescent="0.25">
      <c r="A47" s="115"/>
      <c r="B47" s="130" t="s">
        <v>150</v>
      </c>
      <c r="C47" s="129" t="s">
        <v>32</v>
      </c>
      <c r="D47" s="130" t="s">
        <v>33</v>
      </c>
      <c r="E47" s="67">
        <v>193.75</v>
      </c>
      <c r="F47" s="67">
        <v>0</v>
      </c>
      <c r="G47" s="67">
        <f t="shared" si="0"/>
        <v>193.75</v>
      </c>
      <c r="H47" s="62">
        <v>183.75</v>
      </c>
      <c r="I47" s="62">
        <v>0</v>
      </c>
      <c r="J47" s="62">
        <f t="shared" si="1"/>
        <v>183.75</v>
      </c>
      <c r="K47" s="59">
        <f t="shared" ref="K47:K48" si="25">H47-E47</f>
        <v>-10</v>
      </c>
      <c r="L47" s="59">
        <f t="shared" ref="L47:L48" si="26">I47-F47</f>
        <v>0</v>
      </c>
      <c r="M47" s="62">
        <f t="shared" ref="M47:M48" si="27">K47+L47</f>
        <v>-10</v>
      </c>
    </row>
    <row r="48" spans="1:13" x14ac:dyDescent="0.25">
      <c r="A48" s="115"/>
      <c r="B48" s="130" t="s">
        <v>152</v>
      </c>
      <c r="C48" s="129" t="s">
        <v>32</v>
      </c>
      <c r="D48" s="130" t="s">
        <v>33</v>
      </c>
      <c r="E48" s="67">
        <v>68.75</v>
      </c>
      <c r="F48" s="67">
        <v>0</v>
      </c>
      <c r="G48" s="67">
        <f t="shared" si="0"/>
        <v>68.75</v>
      </c>
      <c r="H48" s="62">
        <v>51</v>
      </c>
      <c r="I48" s="62">
        <v>0</v>
      </c>
      <c r="J48" s="62">
        <f t="shared" si="1"/>
        <v>51</v>
      </c>
      <c r="K48" s="59">
        <f t="shared" si="25"/>
        <v>-17.75</v>
      </c>
      <c r="L48" s="59">
        <f t="shared" si="26"/>
        <v>0</v>
      </c>
      <c r="M48" s="62">
        <f t="shared" si="27"/>
        <v>-17.75</v>
      </c>
    </row>
    <row r="49" spans="1:13" x14ac:dyDescent="0.25">
      <c r="A49" s="114">
        <v>2</v>
      </c>
      <c r="B49" s="129" t="s">
        <v>129</v>
      </c>
      <c r="C49" s="116"/>
      <c r="D49" s="116"/>
      <c r="E49" s="68"/>
      <c r="F49" s="68"/>
      <c r="G49" s="67"/>
      <c r="H49" s="62"/>
      <c r="I49" s="62"/>
      <c r="J49" s="62"/>
      <c r="K49" s="62"/>
      <c r="L49" s="62"/>
      <c r="M49" s="62"/>
    </row>
    <row r="50" spans="1:13" x14ac:dyDescent="0.25">
      <c r="A50" s="115"/>
      <c r="B50" s="130" t="s">
        <v>283</v>
      </c>
      <c r="C50" s="129"/>
      <c r="D50" s="129"/>
      <c r="E50" s="67">
        <v>4652</v>
      </c>
      <c r="F50" s="67">
        <v>0</v>
      </c>
      <c r="G50" s="67">
        <f>F50+E50</f>
        <v>4652</v>
      </c>
      <c r="H50" s="62">
        <v>4318</v>
      </c>
      <c r="I50" s="62">
        <v>0</v>
      </c>
      <c r="J50" s="62">
        <f t="shared" ref="J50:J52" si="28">H50+I50</f>
        <v>4318</v>
      </c>
      <c r="K50" s="59">
        <f>H50-E50</f>
        <v>-334</v>
      </c>
      <c r="L50" s="59">
        <f>I50-F50</f>
        <v>0</v>
      </c>
      <c r="M50" s="62">
        <f t="shared" ref="M50" si="29">K50+L50</f>
        <v>-334</v>
      </c>
    </row>
    <row r="51" spans="1:13" x14ac:dyDescent="0.25">
      <c r="A51" s="115"/>
      <c r="B51" s="130" t="s">
        <v>159</v>
      </c>
      <c r="C51" s="129" t="s">
        <v>40</v>
      </c>
      <c r="D51" s="129" t="s">
        <v>42</v>
      </c>
      <c r="E51" s="67">
        <v>2283</v>
      </c>
      <c r="F51" s="67">
        <v>0</v>
      </c>
      <c r="G51" s="67">
        <f t="shared" ref="G51:G52" si="30">F51+E51</f>
        <v>2283</v>
      </c>
      <c r="H51" s="62">
        <v>2116</v>
      </c>
      <c r="I51" s="62">
        <v>0</v>
      </c>
      <c r="J51" s="62">
        <f t="shared" si="28"/>
        <v>2116</v>
      </c>
      <c r="K51" s="59">
        <f t="shared" ref="K51:K65" si="31">H51-E51</f>
        <v>-167</v>
      </c>
      <c r="L51" s="59">
        <f t="shared" ref="L51:L52" si="32">I51-F51</f>
        <v>0</v>
      </c>
      <c r="M51" s="62">
        <f t="shared" ref="M51:M52" si="33">K51+L51</f>
        <v>-167</v>
      </c>
    </row>
    <row r="52" spans="1:13" x14ac:dyDescent="0.25">
      <c r="A52" s="115"/>
      <c r="B52" s="130" t="s">
        <v>160</v>
      </c>
      <c r="C52" s="129" t="s">
        <v>40</v>
      </c>
      <c r="D52" s="129" t="s">
        <v>42</v>
      </c>
      <c r="E52" s="67">
        <v>2369</v>
      </c>
      <c r="F52" s="67">
        <v>0</v>
      </c>
      <c r="G52" s="67">
        <f t="shared" si="30"/>
        <v>2369</v>
      </c>
      <c r="H52" s="62">
        <v>2202</v>
      </c>
      <c r="I52" s="62">
        <v>0</v>
      </c>
      <c r="J52" s="62">
        <f t="shared" si="28"/>
        <v>2202</v>
      </c>
      <c r="K52" s="59">
        <f t="shared" si="31"/>
        <v>-167</v>
      </c>
      <c r="L52" s="59">
        <f t="shared" si="32"/>
        <v>0</v>
      </c>
      <c r="M52" s="62">
        <f t="shared" si="33"/>
        <v>-167</v>
      </c>
    </row>
    <row r="53" spans="1:13" x14ac:dyDescent="0.25">
      <c r="A53" s="115"/>
      <c r="B53" s="130" t="s">
        <v>284</v>
      </c>
      <c r="C53" s="129"/>
      <c r="D53" s="130"/>
      <c r="E53" s="67">
        <v>114</v>
      </c>
      <c r="F53" s="67">
        <v>0</v>
      </c>
      <c r="G53" s="67">
        <f>F53+E53</f>
        <v>114</v>
      </c>
      <c r="H53" s="62">
        <v>17</v>
      </c>
      <c r="I53" s="62">
        <v>0</v>
      </c>
      <c r="J53" s="62">
        <f t="shared" ref="J53:J57" si="34">H53+I53</f>
        <v>17</v>
      </c>
      <c r="K53" s="59">
        <f t="shared" si="31"/>
        <v>-97</v>
      </c>
      <c r="L53" s="59">
        <f>I53-F53</f>
        <v>0</v>
      </c>
      <c r="M53" s="62">
        <f t="shared" ref="M53:M57" si="35">K53+L53</f>
        <v>-97</v>
      </c>
    </row>
    <row r="54" spans="1:13" x14ac:dyDescent="0.25">
      <c r="A54" s="115"/>
      <c r="B54" s="130" t="s">
        <v>159</v>
      </c>
      <c r="C54" s="129" t="s">
        <v>40</v>
      </c>
      <c r="D54" s="129" t="s">
        <v>42</v>
      </c>
      <c r="E54" s="67">
        <v>61</v>
      </c>
      <c r="F54" s="67">
        <v>0</v>
      </c>
      <c r="G54" s="67">
        <f t="shared" ref="G54:G57" si="36">F54+E54</f>
        <v>61</v>
      </c>
      <c r="H54" s="62">
        <v>9</v>
      </c>
      <c r="I54" s="62">
        <v>0</v>
      </c>
      <c r="J54" s="62">
        <f t="shared" si="34"/>
        <v>9</v>
      </c>
      <c r="K54" s="59">
        <f t="shared" si="31"/>
        <v>-52</v>
      </c>
      <c r="L54" s="59">
        <f t="shared" ref="L54:L57" si="37">I54-F54</f>
        <v>0</v>
      </c>
      <c r="M54" s="62">
        <f t="shared" si="35"/>
        <v>-52</v>
      </c>
    </row>
    <row r="55" spans="1:13" x14ac:dyDescent="0.25">
      <c r="A55" s="115"/>
      <c r="B55" s="130" t="s">
        <v>160</v>
      </c>
      <c r="C55" s="129" t="s">
        <v>40</v>
      </c>
      <c r="D55" s="129" t="s">
        <v>42</v>
      </c>
      <c r="E55" s="67">
        <v>53</v>
      </c>
      <c r="F55" s="67">
        <v>0</v>
      </c>
      <c r="G55" s="67">
        <f t="shared" si="36"/>
        <v>53</v>
      </c>
      <c r="H55" s="62">
        <v>8</v>
      </c>
      <c r="I55" s="62">
        <v>0</v>
      </c>
      <c r="J55" s="62">
        <f t="shared" si="34"/>
        <v>8</v>
      </c>
      <c r="K55" s="59">
        <f t="shared" si="31"/>
        <v>-45</v>
      </c>
      <c r="L55" s="59">
        <f t="shared" si="37"/>
        <v>0</v>
      </c>
      <c r="M55" s="62">
        <f t="shared" si="35"/>
        <v>-45</v>
      </c>
    </row>
    <row r="56" spans="1:13" ht="27.6" x14ac:dyDescent="0.25">
      <c r="A56" s="129"/>
      <c r="B56" s="130" t="s">
        <v>285</v>
      </c>
      <c r="C56" s="129" t="s">
        <v>40</v>
      </c>
      <c r="D56" s="130" t="s">
        <v>286</v>
      </c>
      <c r="E56" s="67">
        <v>1</v>
      </c>
      <c r="F56" s="67">
        <v>0</v>
      </c>
      <c r="G56" s="67">
        <f t="shared" si="36"/>
        <v>1</v>
      </c>
      <c r="H56" s="62">
        <v>0</v>
      </c>
      <c r="I56" s="62">
        <v>0</v>
      </c>
      <c r="J56" s="62">
        <f t="shared" si="34"/>
        <v>0</v>
      </c>
      <c r="K56" s="59">
        <f t="shared" si="31"/>
        <v>-1</v>
      </c>
      <c r="L56" s="59">
        <f t="shared" si="37"/>
        <v>0</v>
      </c>
      <c r="M56" s="62">
        <f t="shared" si="35"/>
        <v>-1</v>
      </c>
    </row>
    <row r="57" spans="1:13" ht="27.6" x14ac:dyDescent="0.25">
      <c r="A57" s="129"/>
      <c r="B57" s="130" t="s">
        <v>287</v>
      </c>
      <c r="C57" s="129"/>
      <c r="D57" s="130"/>
      <c r="E57" s="67">
        <v>28</v>
      </c>
      <c r="F57" s="67">
        <v>0</v>
      </c>
      <c r="G57" s="67">
        <f t="shared" si="36"/>
        <v>28</v>
      </c>
      <c r="H57" s="62">
        <v>22</v>
      </c>
      <c r="I57" s="62">
        <v>0</v>
      </c>
      <c r="J57" s="62">
        <f t="shared" si="34"/>
        <v>22</v>
      </c>
      <c r="K57" s="59">
        <f t="shared" si="31"/>
        <v>-6</v>
      </c>
      <c r="L57" s="59">
        <f t="shared" si="37"/>
        <v>0</v>
      </c>
      <c r="M57" s="62">
        <f t="shared" si="35"/>
        <v>-6</v>
      </c>
    </row>
    <row r="58" spans="1:13" x14ac:dyDescent="0.25">
      <c r="A58" s="129"/>
      <c r="B58" s="130" t="s">
        <v>159</v>
      </c>
      <c r="C58" s="129" t="s">
        <v>40</v>
      </c>
      <c r="D58" s="129" t="s">
        <v>65</v>
      </c>
      <c r="E58" s="67">
        <v>12</v>
      </c>
      <c r="F58" s="67">
        <v>0</v>
      </c>
      <c r="G58" s="67">
        <f t="shared" ref="G58:G65" si="38">F58+E58</f>
        <v>12</v>
      </c>
      <c r="H58" s="62">
        <v>10</v>
      </c>
      <c r="I58" s="62">
        <v>0</v>
      </c>
      <c r="J58" s="62">
        <f t="shared" ref="J58:J65" si="39">H58+I58</f>
        <v>10</v>
      </c>
      <c r="K58" s="59">
        <f t="shared" si="31"/>
        <v>-2</v>
      </c>
      <c r="L58" s="59">
        <f t="shared" ref="L58:L65" si="40">I58-F58</f>
        <v>0</v>
      </c>
      <c r="M58" s="62">
        <f t="shared" ref="M58:M65" si="41">K58+L58</f>
        <v>-2</v>
      </c>
    </row>
    <row r="59" spans="1:13" x14ac:dyDescent="0.25">
      <c r="A59" s="129"/>
      <c r="B59" s="130" t="s">
        <v>160</v>
      </c>
      <c r="C59" s="129" t="s">
        <v>40</v>
      </c>
      <c r="D59" s="129" t="s">
        <v>65</v>
      </c>
      <c r="E59" s="67">
        <v>16</v>
      </c>
      <c r="F59" s="67">
        <v>0</v>
      </c>
      <c r="G59" s="67">
        <f t="shared" si="38"/>
        <v>16</v>
      </c>
      <c r="H59" s="62">
        <v>12</v>
      </c>
      <c r="I59" s="62">
        <v>0</v>
      </c>
      <c r="J59" s="62">
        <f t="shared" si="39"/>
        <v>12</v>
      </c>
      <c r="K59" s="59">
        <f t="shared" si="31"/>
        <v>-4</v>
      </c>
      <c r="L59" s="59">
        <f t="shared" si="40"/>
        <v>0</v>
      </c>
      <c r="M59" s="62">
        <f t="shared" si="41"/>
        <v>-4</v>
      </c>
    </row>
    <row r="60" spans="1:13" x14ac:dyDescent="0.25">
      <c r="A60" s="129"/>
      <c r="B60" s="130" t="s">
        <v>288</v>
      </c>
      <c r="C60" s="129" t="s">
        <v>289</v>
      </c>
      <c r="D60" s="129" t="s">
        <v>290</v>
      </c>
      <c r="E60" s="67">
        <v>1134.5</v>
      </c>
      <c r="F60" s="67">
        <v>0</v>
      </c>
      <c r="G60" s="67">
        <f t="shared" si="38"/>
        <v>1134.5</v>
      </c>
      <c r="H60" s="62">
        <v>0</v>
      </c>
      <c r="I60" s="62">
        <v>0</v>
      </c>
      <c r="J60" s="62">
        <f t="shared" si="39"/>
        <v>0</v>
      </c>
      <c r="K60" s="59">
        <f t="shared" si="31"/>
        <v>-1134.5</v>
      </c>
      <c r="L60" s="59">
        <f t="shared" si="40"/>
        <v>0</v>
      </c>
      <c r="M60" s="62">
        <f t="shared" si="41"/>
        <v>-1134.5</v>
      </c>
    </row>
    <row r="61" spans="1:13" x14ac:dyDescent="0.25">
      <c r="A61" s="129"/>
      <c r="B61" s="130" t="s">
        <v>291</v>
      </c>
      <c r="C61" s="129" t="s">
        <v>40</v>
      </c>
      <c r="D61" s="129" t="s">
        <v>65</v>
      </c>
      <c r="E61" s="67">
        <v>675</v>
      </c>
      <c r="F61" s="67">
        <v>0</v>
      </c>
      <c r="G61" s="67">
        <f t="shared" si="38"/>
        <v>675</v>
      </c>
      <c r="H61" s="62">
        <v>0</v>
      </c>
      <c r="I61" s="62">
        <v>0</v>
      </c>
      <c r="J61" s="62">
        <f t="shared" si="39"/>
        <v>0</v>
      </c>
      <c r="K61" s="59">
        <f t="shared" si="31"/>
        <v>-675</v>
      </c>
      <c r="L61" s="59">
        <f t="shared" si="40"/>
        <v>0</v>
      </c>
      <c r="M61" s="62">
        <f t="shared" si="41"/>
        <v>-675</v>
      </c>
    </row>
    <row r="62" spans="1:13" ht="27.6" x14ac:dyDescent="0.25">
      <c r="A62" s="129"/>
      <c r="B62" s="130" t="s">
        <v>292</v>
      </c>
      <c r="C62" s="129" t="s">
        <v>32</v>
      </c>
      <c r="D62" s="130" t="s">
        <v>131</v>
      </c>
      <c r="E62" s="67">
        <v>0</v>
      </c>
      <c r="F62" s="67">
        <v>53</v>
      </c>
      <c r="G62" s="67">
        <f t="shared" si="38"/>
        <v>53</v>
      </c>
      <c r="H62" s="62">
        <v>0</v>
      </c>
      <c r="I62" s="62">
        <v>53</v>
      </c>
      <c r="J62" s="62">
        <f t="shared" si="39"/>
        <v>53</v>
      </c>
      <c r="K62" s="59">
        <f t="shared" si="31"/>
        <v>0</v>
      </c>
      <c r="L62" s="59">
        <f t="shared" si="40"/>
        <v>0</v>
      </c>
      <c r="M62" s="62">
        <f t="shared" si="41"/>
        <v>0</v>
      </c>
    </row>
    <row r="63" spans="1:13" ht="27.6" x14ac:dyDescent="0.25">
      <c r="A63" s="129"/>
      <c r="B63" s="130" t="s">
        <v>293</v>
      </c>
      <c r="C63" s="129" t="s">
        <v>32</v>
      </c>
      <c r="D63" s="130" t="s">
        <v>131</v>
      </c>
      <c r="E63" s="67">
        <v>0</v>
      </c>
      <c r="F63" s="67">
        <v>11</v>
      </c>
      <c r="G63" s="67">
        <f t="shared" si="38"/>
        <v>11</v>
      </c>
      <c r="H63" s="62">
        <v>0</v>
      </c>
      <c r="I63" s="62">
        <v>11</v>
      </c>
      <c r="J63" s="62">
        <f t="shared" si="39"/>
        <v>11</v>
      </c>
      <c r="K63" s="59">
        <f t="shared" si="31"/>
        <v>0</v>
      </c>
      <c r="L63" s="59">
        <f t="shared" si="40"/>
        <v>0</v>
      </c>
      <c r="M63" s="62">
        <f t="shared" si="41"/>
        <v>0</v>
      </c>
    </row>
    <row r="64" spans="1:13" ht="27.6" x14ac:dyDescent="0.25">
      <c r="A64" s="129"/>
      <c r="B64" s="130" t="s">
        <v>293</v>
      </c>
      <c r="C64" s="129" t="s">
        <v>32</v>
      </c>
      <c r="D64" s="130" t="s">
        <v>131</v>
      </c>
      <c r="E64" s="67">
        <v>0</v>
      </c>
      <c r="F64" s="67">
        <v>2128</v>
      </c>
      <c r="G64" s="67">
        <f t="shared" si="38"/>
        <v>2128</v>
      </c>
      <c r="H64" s="62">
        <v>0</v>
      </c>
      <c r="I64" s="62">
        <v>2128</v>
      </c>
      <c r="J64" s="62">
        <f t="shared" si="39"/>
        <v>2128</v>
      </c>
      <c r="K64" s="59">
        <f t="shared" si="31"/>
        <v>0</v>
      </c>
      <c r="L64" s="59">
        <f t="shared" si="40"/>
        <v>0</v>
      </c>
      <c r="M64" s="62">
        <f t="shared" si="41"/>
        <v>0</v>
      </c>
    </row>
    <row r="65" spans="1:13" ht="27.6" x14ac:dyDescent="0.25">
      <c r="A65" s="129"/>
      <c r="B65" s="130" t="s">
        <v>294</v>
      </c>
      <c r="C65" s="129" t="s">
        <v>32</v>
      </c>
      <c r="D65" s="130" t="s">
        <v>131</v>
      </c>
      <c r="E65" s="67">
        <v>0</v>
      </c>
      <c r="F65" s="67">
        <v>19</v>
      </c>
      <c r="G65" s="67">
        <f t="shared" si="38"/>
        <v>19</v>
      </c>
      <c r="H65" s="62">
        <v>0</v>
      </c>
      <c r="I65" s="62">
        <v>19</v>
      </c>
      <c r="J65" s="62">
        <f t="shared" si="39"/>
        <v>19</v>
      </c>
      <c r="K65" s="59">
        <f t="shared" si="31"/>
        <v>0</v>
      </c>
      <c r="L65" s="59">
        <f t="shared" si="40"/>
        <v>0</v>
      </c>
      <c r="M65" s="62">
        <f t="shared" si="41"/>
        <v>0</v>
      </c>
    </row>
    <row r="66" spans="1:13" x14ac:dyDescent="0.25">
      <c r="A66" s="115">
        <v>3</v>
      </c>
      <c r="B66" s="129" t="s">
        <v>130</v>
      </c>
      <c r="C66" s="129"/>
      <c r="D66" s="129"/>
      <c r="E66" s="62"/>
      <c r="F66" s="62"/>
      <c r="G66" s="67"/>
      <c r="H66" s="62"/>
      <c r="I66" s="62"/>
      <c r="J66" s="62"/>
      <c r="K66" s="62"/>
      <c r="L66" s="62"/>
      <c r="M66" s="62"/>
    </row>
    <row r="67" spans="1:13" x14ac:dyDescent="0.25">
      <c r="A67" s="115"/>
      <c r="B67" s="130" t="s">
        <v>295</v>
      </c>
      <c r="C67" s="129" t="s">
        <v>35</v>
      </c>
      <c r="D67" s="129" t="s">
        <v>115</v>
      </c>
      <c r="E67" s="67">
        <v>12104.84</v>
      </c>
      <c r="F67" s="67">
        <v>0</v>
      </c>
      <c r="G67" s="67">
        <f t="shared" ref="G67" si="42">E67+F67</f>
        <v>12104.84</v>
      </c>
      <c r="H67" s="62">
        <v>5393.19</v>
      </c>
      <c r="I67" s="62">
        <v>0</v>
      </c>
      <c r="J67" s="62">
        <f t="shared" ref="J67" si="43">H67+I67</f>
        <v>5393.19</v>
      </c>
      <c r="K67" s="59">
        <f t="shared" ref="K67:L79" si="44">H67-E67</f>
        <v>-6711.6500000000005</v>
      </c>
      <c r="L67" s="59">
        <f t="shared" si="44"/>
        <v>0</v>
      </c>
      <c r="M67" s="62">
        <f t="shared" ref="M67" si="45">K67+L67</f>
        <v>-6711.6500000000005</v>
      </c>
    </row>
    <row r="68" spans="1:13" x14ac:dyDescent="0.25">
      <c r="A68" s="115"/>
      <c r="B68" s="130" t="s">
        <v>296</v>
      </c>
      <c r="C68" s="129" t="s">
        <v>71</v>
      </c>
      <c r="D68" s="129" t="s">
        <v>115</v>
      </c>
      <c r="E68" s="67">
        <v>684949</v>
      </c>
      <c r="F68" s="67">
        <v>0</v>
      </c>
      <c r="G68" s="67">
        <f t="shared" ref="G68" si="46">E68+F68</f>
        <v>684949</v>
      </c>
      <c r="H68" s="62">
        <v>0</v>
      </c>
      <c r="I68" s="62">
        <v>0</v>
      </c>
      <c r="J68" s="62">
        <f t="shared" ref="J68" si="47">H68+I68</f>
        <v>0</v>
      </c>
      <c r="K68" s="59">
        <f t="shared" si="44"/>
        <v>-684949</v>
      </c>
      <c r="L68" s="59">
        <f t="shared" si="44"/>
        <v>0</v>
      </c>
      <c r="M68" s="62">
        <f t="shared" ref="M68" si="48">K68+L68</f>
        <v>-684949</v>
      </c>
    </row>
    <row r="69" spans="1:13" x14ac:dyDescent="0.25">
      <c r="A69" s="115"/>
      <c r="B69" s="130" t="s">
        <v>297</v>
      </c>
      <c r="C69" s="129" t="s">
        <v>71</v>
      </c>
      <c r="D69" s="129" t="s">
        <v>115</v>
      </c>
      <c r="E69" s="67">
        <v>16417</v>
      </c>
      <c r="F69" s="67">
        <v>0</v>
      </c>
      <c r="G69" s="67">
        <f t="shared" ref="G69:G79" si="49">E69+F69</f>
        <v>16417</v>
      </c>
      <c r="H69" s="62">
        <v>1767</v>
      </c>
      <c r="I69" s="62">
        <v>0</v>
      </c>
      <c r="J69" s="62">
        <f t="shared" ref="J69:J79" si="50">H69+I69</f>
        <v>1767</v>
      </c>
      <c r="K69" s="59">
        <f t="shared" si="44"/>
        <v>-14650</v>
      </c>
      <c r="L69" s="59">
        <f t="shared" si="44"/>
        <v>0</v>
      </c>
      <c r="M69" s="62">
        <f t="shared" ref="M69:M79" si="51">K69+L69</f>
        <v>-14650</v>
      </c>
    </row>
    <row r="70" spans="1:13" x14ac:dyDescent="0.25">
      <c r="A70" s="129"/>
      <c r="B70" s="130" t="s">
        <v>298</v>
      </c>
      <c r="C70" s="129" t="s">
        <v>35</v>
      </c>
      <c r="D70" s="129" t="s">
        <v>115</v>
      </c>
      <c r="E70" s="67">
        <v>55669.67</v>
      </c>
      <c r="F70" s="67">
        <v>0</v>
      </c>
      <c r="G70" s="67">
        <f t="shared" si="49"/>
        <v>55669.67</v>
      </c>
      <c r="H70" s="62">
        <v>109296.17</v>
      </c>
      <c r="I70" s="62">
        <v>0</v>
      </c>
      <c r="J70" s="62">
        <f t="shared" si="50"/>
        <v>109296.17</v>
      </c>
      <c r="K70" s="59">
        <f t="shared" si="44"/>
        <v>53626.5</v>
      </c>
      <c r="L70" s="59">
        <f t="shared" si="44"/>
        <v>0</v>
      </c>
      <c r="M70" s="62">
        <f t="shared" si="51"/>
        <v>53626.5</v>
      </c>
    </row>
    <row r="71" spans="1:13" x14ac:dyDescent="0.25">
      <c r="A71" s="129"/>
      <c r="B71" s="130" t="s">
        <v>299</v>
      </c>
      <c r="C71" s="129" t="s">
        <v>35</v>
      </c>
      <c r="D71" s="129" t="s">
        <v>115</v>
      </c>
      <c r="E71" s="67">
        <v>17.59</v>
      </c>
      <c r="F71" s="67">
        <v>8.52</v>
      </c>
      <c r="G71" s="67">
        <f t="shared" si="49"/>
        <v>26.11</v>
      </c>
      <c r="H71" s="62">
        <v>14.89</v>
      </c>
      <c r="I71" s="62">
        <v>8.24</v>
      </c>
      <c r="J71" s="62">
        <f t="shared" si="50"/>
        <v>23.130000000000003</v>
      </c>
      <c r="K71" s="59">
        <f t="shared" si="44"/>
        <v>-2.6999999999999993</v>
      </c>
      <c r="L71" s="59">
        <f t="shared" si="44"/>
        <v>-0.27999999999999936</v>
      </c>
      <c r="M71" s="62">
        <f t="shared" si="51"/>
        <v>-2.9799999999999986</v>
      </c>
    </row>
    <row r="72" spans="1:13" x14ac:dyDescent="0.25">
      <c r="A72" s="129"/>
      <c r="B72" s="130" t="s">
        <v>300</v>
      </c>
      <c r="C72" s="129" t="s">
        <v>35</v>
      </c>
      <c r="D72" s="129" t="s">
        <v>115</v>
      </c>
      <c r="E72" s="67">
        <v>22</v>
      </c>
      <c r="F72" s="67">
        <v>0</v>
      </c>
      <c r="G72" s="67">
        <f t="shared" si="49"/>
        <v>22</v>
      </c>
      <c r="H72" s="62">
        <v>0</v>
      </c>
      <c r="I72" s="62">
        <v>0</v>
      </c>
      <c r="J72" s="62">
        <f t="shared" si="50"/>
        <v>0</v>
      </c>
      <c r="K72" s="59">
        <f t="shared" si="44"/>
        <v>-22</v>
      </c>
      <c r="L72" s="59">
        <f t="shared" si="44"/>
        <v>0</v>
      </c>
      <c r="M72" s="62">
        <f t="shared" si="51"/>
        <v>-22</v>
      </c>
    </row>
    <row r="73" spans="1:13" x14ac:dyDescent="0.25">
      <c r="A73" s="129"/>
      <c r="B73" s="130" t="s">
        <v>301</v>
      </c>
      <c r="C73" s="129" t="s">
        <v>35</v>
      </c>
      <c r="D73" s="129" t="s">
        <v>115</v>
      </c>
      <c r="E73" s="67">
        <v>58.39</v>
      </c>
      <c r="F73" s="67">
        <v>0</v>
      </c>
      <c r="G73" s="67">
        <f t="shared" si="49"/>
        <v>58.39</v>
      </c>
      <c r="H73" s="62">
        <v>0</v>
      </c>
      <c r="I73" s="62">
        <v>0</v>
      </c>
      <c r="J73" s="62">
        <f t="shared" si="50"/>
        <v>0</v>
      </c>
      <c r="K73" s="59">
        <f t="shared" si="44"/>
        <v>-58.39</v>
      </c>
      <c r="L73" s="59">
        <f t="shared" si="44"/>
        <v>0</v>
      </c>
      <c r="M73" s="62">
        <f t="shared" si="51"/>
        <v>-58.39</v>
      </c>
    </row>
    <row r="74" spans="1:13" x14ac:dyDescent="0.25">
      <c r="A74" s="129"/>
      <c r="B74" s="130" t="s">
        <v>302</v>
      </c>
      <c r="C74" s="129" t="s">
        <v>35</v>
      </c>
      <c r="D74" s="129" t="s">
        <v>115</v>
      </c>
      <c r="E74" s="67">
        <v>34.74</v>
      </c>
      <c r="F74" s="67">
        <v>0</v>
      </c>
      <c r="G74" s="67">
        <f t="shared" si="49"/>
        <v>34.74</v>
      </c>
      <c r="H74" s="62">
        <v>0</v>
      </c>
      <c r="I74" s="62">
        <v>0</v>
      </c>
      <c r="J74" s="62">
        <f t="shared" si="50"/>
        <v>0</v>
      </c>
      <c r="K74" s="59">
        <f t="shared" si="44"/>
        <v>-34.74</v>
      </c>
      <c r="L74" s="59">
        <f t="shared" si="44"/>
        <v>0</v>
      </c>
      <c r="M74" s="62">
        <f t="shared" si="51"/>
        <v>-34.74</v>
      </c>
    </row>
    <row r="75" spans="1:13" x14ac:dyDescent="0.25">
      <c r="A75" s="129"/>
      <c r="B75" s="130" t="s">
        <v>303</v>
      </c>
      <c r="C75" s="129" t="s">
        <v>40</v>
      </c>
      <c r="D75" s="129" t="s">
        <v>115</v>
      </c>
      <c r="E75" s="67">
        <v>19</v>
      </c>
      <c r="F75" s="67">
        <v>0</v>
      </c>
      <c r="G75" s="67">
        <f t="shared" si="49"/>
        <v>19</v>
      </c>
      <c r="H75" s="62">
        <v>45919</v>
      </c>
      <c r="I75" s="62">
        <v>0</v>
      </c>
      <c r="J75" s="62">
        <f t="shared" si="50"/>
        <v>45919</v>
      </c>
      <c r="K75" s="59">
        <f t="shared" si="44"/>
        <v>45900</v>
      </c>
      <c r="L75" s="59">
        <f t="shared" si="44"/>
        <v>0</v>
      </c>
      <c r="M75" s="62">
        <f t="shared" si="51"/>
        <v>45900</v>
      </c>
    </row>
    <row r="76" spans="1:13" x14ac:dyDescent="0.25">
      <c r="A76" s="129"/>
      <c r="B76" s="130" t="s">
        <v>304</v>
      </c>
      <c r="C76" s="129" t="s">
        <v>35</v>
      </c>
      <c r="D76" s="129" t="s">
        <v>115</v>
      </c>
      <c r="E76" s="67">
        <v>0</v>
      </c>
      <c r="F76" s="67">
        <v>834179.67</v>
      </c>
      <c r="G76" s="67">
        <f t="shared" si="49"/>
        <v>834179.67</v>
      </c>
      <c r="H76" s="62">
        <v>0</v>
      </c>
      <c r="I76" s="62">
        <v>834179.67</v>
      </c>
      <c r="J76" s="62">
        <f t="shared" si="50"/>
        <v>834179.67</v>
      </c>
      <c r="K76" s="59">
        <f t="shared" si="44"/>
        <v>0</v>
      </c>
      <c r="L76" s="59">
        <f t="shared" si="44"/>
        <v>0</v>
      </c>
      <c r="M76" s="62">
        <f t="shared" si="51"/>
        <v>0</v>
      </c>
    </row>
    <row r="77" spans="1:13" x14ac:dyDescent="0.25">
      <c r="A77" s="129"/>
      <c r="B77" s="130" t="s">
        <v>305</v>
      </c>
      <c r="C77" s="129" t="s">
        <v>35</v>
      </c>
      <c r="D77" s="129" t="s">
        <v>115</v>
      </c>
      <c r="E77" s="67">
        <v>0</v>
      </c>
      <c r="F77" s="67">
        <v>2502539</v>
      </c>
      <c r="G77" s="67">
        <f t="shared" si="49"/>
        <v>2502539</v>
      </c>
      <c r="H77" s="62">
        <v>0</v>
      </c>
      <c r="I77" s="62">
        <v>2502539</v>
      </c>
      <c r="J77" s="62">
        <f t="shared" si="50"/>
        <v>2502539</v>
      </c>
      <c r="K77" s="59">
        <f t="shared" si="44"/>
        <v>0</v>
      </c>
      <c r="L77" s="59">
        <f t="shared" si="44"/>
        <v>0</v>
      </c>
      <c r="M77" s="62">
        <f t="shared" si="51"/>
        <v>0</v>
      </c>
    </row>
    <row r="78" spans="1:13" x14ac:dyDescent="0.25">
      <c r="A78" s="129"/>
      <c r="B78" s="130" t="s">
        <v>306</v>
      </c>
      <c r="C78" s="129" t="s">
        <v>35</v>
      </c>
      <c r="D78" s="129" t="s">
        <v>115</v>
      </c>
      <c r="E78" s="67">
        <v>0</v>
      </c>
      <c r="F78" s="67">
        <v>52370.98</v>
      </c>
      <c r="G78" s="67">
        <f t="shared" si="49"/>
        <v>52370.98</v>
      </c>
      <c r="H78" s="62">
        <v>0</v>
      </c>
      <c r="I78" s="62">
        <v>52370.98</v>
      </c>
      <c r="J78" s="62">
        <f t="shared" si="50"/>
        <v>52370.98</v>
      </c>
      <c r="K78" s="59">
        <f t="shared" si="44"/>
        <v>0</v>
      </c>
      <c r="L78" s="59">
        <f t="shared" si="44"/>
        <v>0</v>
      </c>
      <c r="M78" s="62">
        <f t="shared" si="51"/>
        <v>0</v>
      </c>
    </row>
    <row r="79" spans="1:13" x14ac:dyDescent="0.25">
      <c r="A79" s="129"/>
      <c r="B79" s="130" t="s">
        <v>307</v>
      </c>
      <c r="C79" s="129" t="s">
        <v>35</v>
      </c>
      <c r="D79" s="129" t="s">
        <v>115</v>
      </c>
      <c r="E79" s="67">
        <v>0</v>
      </c>
      <c r="F79" s="67">
        <v>252331.91</v>
      </c>
      <c r="G79" s="67">
        <f t="shared" si="49"/>
        <v>252331.91</v>
      </c>
      <c r="H79" s="62">
        <v>0</v>
      </c>
      <c r="I79" s="62">
        <v>252331.91</v>
      </c>
      <c r="J79" s="62">
        <f t="shared" si="50"/>
        <v>252331.91</v>
      </c>
      <c r="K79" s="59">
        <f t="shared" si="44"/>
        <v>0</v>
      </c>
      <c r="L79" s="59">
        <f t="shared" si="44"/>
        <v>0</v>
      </c>
      <c r="M79" s="62">
        <f t="shared" si="51"/>
        <v>0</v>
      </c>
    </row>
    <row r="80" spans="1:13" x14ac:dyDescent="0.25">
      <c r="A80" s="115">
        <v>4</v>
      </c>
      <c r="B80" s="129" t="s">
        <v>126</v>
      </c>
      <c r="C80" s="129"/>
      <c r="D80" s="129"/>
      <c r="E80" s="62"/>
      <c r="F80" s="62"/>
      <c r="G80" s="67"/>
      <c r="H80" s="62"/>
      <c r="I80" s="62"/>
      <c r="J80" s="62"/>
      <c r="K80" s="62"/>
      <c r="L80" s="62"/>
      <c r="M80" s="62"/>
    </row>
    <row r="81" spans="1:13" x14ac:dyDescent="0.25">
      <c r="A81" s="115"/>
      <c r="B81" s="129" t="s">
        <v>308</v>
      </c>
      <c r="C81" s="129" t="s">
        <v>71</v>
      </c>
      <c r="D81" s="129" t="s">
        <v>115</v>
      </c>
      <c r="E81" s="67">
        <v>147</v>
      </c>
      <c r="F81" s="67">
        <v>0</v>
      </c>
      <c r="G81" s="67">
        <f t="shared" ref="G81" si="52">E81+F81</f>
        <v>147</v>
      </c>
      <c r="H81" s="62">
        <v>0</v>
      </c>
      <c r="I81" s="62">
        <v>0</v>
      </c>
      <c r="J81" s="62">
        <f t="shared" ref="J81" si="53">H81+I81</f>
        <v>0</v>
      </c>
      <c r="K81" s="59">
        <f t="shared" ref="K81:L86" si="54">H81-E81</f>
        <v>-147</v>
      </c>
      <c r="L81" s="59">
        <f t="shared" si="54"/>
        <v>0</v>
      </c>
      <c r="M81" s="62">
        <f t="shared" ref="M81" si="55">K81+L81</f>
        <v>-147</v>
      </c>
    </row>
    <row r="82" spans="1:13" x14ac:dyDescent="0.25">
      <c r="A82" s="115"/>
      <c r="B82" s="130" t="s">
        <v>309</v>
      </c>
      <c r="C82" s="129" t="s">
        <v>71</v>
      </c>
      <c r="D82" s="129" t="s">
        <v>115</v>
      </c>
      <c r="E82" s="67">
        <v>144</v>
      </c>
      <c r="F82" s="67">
        <v>0</v>
      </c>
      <c r="G82" s="67">
        <f t="shared" ref="G82:G86" si="56">E82+F82</f>
        <v>144</v>
      </c>
      <c r="H82" s="62">
        <v>17.8</v>
      </c>
      <c r="I82" s="62">
        <v>0</v>
      </c>
      <c r="J82" s="62">
        <f t="shared" ref="J82:J86" si="57">H82+I82</f>
        <v>17.8</v>
      </c>
      <c r="K82" s="59">
        <f t="shared" si="54"/>
        <v>-126.2</v>
      </c>
      <c r="L82" s="59">
        <f t="shared" si="54"/>
        <v>0</v>
      </c>
      <c r="M82" s="62">
        <f t="shared" ref="M82:M86" si="58">K82+L82</f>
        <v>-126.2</v>
      </c>
    </row>
    <row r="83" spans="1:13" x14ac:dyDescent="0.25">
      <c r="A83" s="129"/>
      <c r="B83" s="130" t="s">
        <v>310</v>
      </c>
      <c r="C83" s="129" t="s">
        <v>169</v>
      </c>
      <c r="D83" s="129" t="s">
        <v>115</v>
      </c>
      <c r="E83" s="67">
        <v>106.2</v>
      </c>
      <c r="F83" s="67">
        <v>0</v>
      </c>
      <c r="G83" s="67">
        <f t="shared" si="56"/>
        <v>106.2</v>
      </c>
      <c r="H83" s="62">
        <v>99.8</v>
      </c>
      <c r="I83" s="62">
        <v>0</v>
      </c>
      <c r="J83" s="62">
        <f t="shared" si="57"/>
        <v>99.8</v>
      </c>
      <c r="K83" s="59">
        <f t="shared" si="54"/>
        <v>-6.4000000000000057</v>
      </c>
      <c r="L83" s="59">
        <f t="shared" si="54"/>
        <v>0</v>
      </c>
      <c r="M83" s="62">
        <f t="shared" si="58"/>
        <v>-6.4000000000000057</v>
      </c>
    </row>
    <row r="84" spans="1:13" x14ac:dyDescent="0.25">
      <c r="A84" s="129"/>
      <c r="B84" s="130" t="s">
        <v>311</v>
      </c>
      <c r="C84" s="129" t="s">
        <v>169</v>
      </c>
      <c r="D84" s="129" t="s">
        <v>115</v>
      </c>
      <c r="E84" s="67">
        <v>129.80000000000001</v>
      </c>
      <c r="F84" s="67">
        <v>0</v>
      </c>
      <c r="G84" s="67">
        <f t="shared" si="56"/>
        <v>129.80000000000001</v>
      </c>
      <c r="H84" s="62">
        <v>0</v>
      </c>
      <c r="I84" s="62">
        <v>0</v>
      </c>
      <c r="J84" s="62">
        <f t="shared" si="57"/>
        <v>0</v>
      </c>
      <c r="K84" s="59">
        <f t="shared" si="54"/>
        <v>-129.80000000000001</v>
      </c>
      <c r="L84" s="59">
        <f t="shared" si="54"/>
        <v>0</v>
      </c>
      <c r="M84" s="62">
        <f t="shared" si="58"/>
        <v>-129.80000000000001</v>
      </c>
    </row>
    <row r="85" spans="1:13" x14ac:dyDescent="0.25">
      <c r="A85" s="129"/>
      <c r="B85" s="130" t="s">
        <v>312</v>
      </c>
      <c r="C85" s="129" t="s">
        <v>169</v>
      </c>
      <c r="D85" s="129" t="s">
        <v>115</v>
      </c>
      <c r="E85" s="67">
        <v>169.2</v>
      </c>
      <c r="F85" s="67">
        <v>0</v>
      </c>
      <c r="G85" s="67">
        <f t="shared" si="56"/>
        <v>169.2</v>
      </c>
      <c r="H85" s="62">
        <v>0</v>
      </c>
      <c r="I85" s="62">
        <v>0</v>
      </c>
      <c r="J85" s="62">
        <f t="shared" si="57"/>
        <v>0</v>
      </c>
      <c r="K85" s="59">
        <f t="shared" si="54"/>
        <v>-169.2</v>
      </c>
      <c r="L85" s="59">
        <f t="shared" si="54"/>
        <v>0</v>
      </c>
      <c r="M85" s="62">
        <f t="shared" si="58"/>
        <v>-169.2</v>
      </c>
    </row>
    <row r="86" spans="1:13" ht="52.2" customHeight="1" x14ac:dyDescent="0.25">
      <c r="A86" s="129"/>
      <c r="B86" s="130" t="s">
        <v>313</v>
      </c>
      <c r="C86" s="129" t="s">
        <v>169</v>
      </c>
      <c r="D86" s="129" t="s">
        <v>115</v>
      </c>
      <c r="E86" s="67">
        <v>0</v>
      </c>
      <c r="F86" s="67">
        <v>110</v>
      </c>
      <c r="G86" s="67">
        <f t="shared" si="56"/>
        <v>110</v>
      </c>
      <c r="H86" s="62">
        <v>0</v>
      </c>
      <c r="I86" s="62">
        <v>110</v>
      </c>
      <c r="J86" s="62">
        <f t="shared" si="57"/>
        <v>110</v>
      </c>
      <c r="K86" s="59">
        <f t="shared" si="54"/>
        <v>0</v>
      </c>
      <c r="L86" s="59">
        <f t="shared" si="54"/>
        <v>0</v>
      </c>
      <c r="M86" s="62">
        <f t="shared" si="58"/>
        <v>0</v>
      </c>
    </row>
    <row r="87" spans="1:13" x14ac:dyDescent="0.25">
      <c r="A87" s="44"/>
      <c r="B87" s="158"/>
      <c r="C87" s="44"/>
      <c r="D87" s="44"/>
      <c r="E87" s="160"/>
      <c r="F87" s="160"/>
      <c r="G87" s="160"/>
      <c r="H87" s="159"/>
      <c r="I87" s="159"/>
      <c r="J87" s="159"/>
      <c r="K87" s="141"/>
      <c r="L87" s="141"/>
      <c r="M87" s="159"/>
    </row>
    <row r="88" spans="1:13" x14ac:dyDescent="0.25">
      <c r="A88" s="29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</row>
    <row r="89" spans="1:13" s="127" customFormat="1" x14ac:dyDescent="0.25">
      <c r="A89" s="61" t="s">
        <v>224</v>
      </c>
      <c r="H89" s="126"/>
      <c r="I89" s="126"/>
      <c r="K89" s="214" t="s">
        <v>225</v>
      </c>
      <c r="L89" s="214"/>
    </row>
    <row r="90" spans="1:13" s="1" customFormat="1" x14ac:dyDescent="0.25">
      <c r="F90" s="19"/>
      <c r="H90" s="229" t="s">
        <v>13</v>
      </c>
      <c r="I90" s="229"/>
      <c r="K90" s="230" t="s">
        <v>14</v>
      </c>
      <c r="L90" s="230"/>
    </row>
  </sheetData>
  <mergeCells count="20">
    <mergeCell ref="H90:I90"/>
    <mergeCell ref="K90:L90"/>
    <mergeCell ref="D9:H9"/>
    <mergeCell ref="D2:H2"/>
    <mergeCell ref="D3:H3"/>
    <mergeCell ref="D4:H4"/>
    <mergeCell ref="D6:H6"/>
    <mergeCell ref="D7:H7"/>
    <mergeCell ref="B17:M17"/>
    <mergeCell ref="A11:B11"/>
    <mergeCell ref="E11:M11"/>
    <mergeCell ref="E12:M12"/>
    <mergeCell ref="H15:J15"/>
    <mergeCell ref="K15:M15"/>
    <mergeCell ref="A15:A16"/>
    <mergeCell ref="B15:B16"/>
    <mergeCell ref="C15:C16"/>
    <mergeCell ref="D15:D16"/>
    <mergeCell ref="E15:G15"/>
    <mergeCell ref="K89:L89"/>
  </mergeCells>
  <pageMargins left="0.78740157480314965" right="0.78740157480314965" top="1.1811023622047245" bottom="0.39370078740157483" header="0.31496062992125984" footer="0.31496062992125984"/>
  <pageSetup paperSize="9" scale="38" fitToHeight="4" orientation="landscape" r:id="rId1"/>
  <colBreaks count="1" manualBreakCount="1">
    <brk id="13" max="6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2:M56"/>
  <sheetViews>
    <sheetView view="pageBreakPreview" topLeftCell="A4" zoomScale="59" zoomScaleNormal="86" zoomScaleSheetLayoutView="59" workbookViewId="0">
      <selection activeCell="E11" sqref="E11:M11"/>
    </sheetView>
  </sheetViews>
  <sheetFormatPr defaultColWidth="9.109375" defaultRowHeight="13.8" x14ac:dyDescent="0.25"/>
  <cols>
    <col min="1" max="1" width="9.109375" style="19"/>
    <col min="2" max="2" width="68" style="19" customWidth="1"/>
    <col min="3" max="3" width="10.44140625" style="19" customWidth="1"/>
    <col min="4" max="4" width="24.44140625" style="19" customWidth="1"/>
    <col min="5" max="5" width="20.88671875" style="19" customWidth="1"/>
    <col min="6" max="6" width="16.6640625" style="19" customWidth="1"/>
    <col min="7" max="7" width="21.44140625" style="19" customWidth="1"/>
    <col min="8" max="8" width="19.109375" style="19" customWidth="1"/>
    <col min="9" max="9" width="17.5546875" style="19" customWidth="1"/>
    <col min="10" max="10" width="18.88671875" style="19" customWidth="1"/>
    <col min="11" max="11" width="21.109375" style="19" customWidth="1"/>
    <col min="12" max="12" width="19.88671875" style="19" customWidth="1"/>
    <col min="13" max="13" width="23.6640625" style="19" customWidth="1"/>
    <col min="14" max="16384" width="9.109375" style="19"/>
  </cols>
  <sheetData>
    <row r="2" spans="1:13" x14ac:dyDescent="0.25">
      <c r="D2" s="240" t="s">
        <v>0</v>
      </c>
      <c r="E2" s="240"/>
      <c r="F2" s="240"/>
      <c r="G2" s="240"/>
      <c r="H2" s="240"/>
      <c r="I2" s="23"/>
    </row>
    <row r="3" spans="1:13" x14ac:dyDescent="0.25">
      <c r="C3" s="51"/>
      <c r="D3" s="240" t="s">
        <v>15</v>
      </c>
      <c r="E3" s="240"/>
      <c r="F3" s="240"/>
      <c r="G3" s="240"/>
      <c r="H3" s="240"/>
    </row>
    <row r="4" spans="1:13" x14ac:dyDescent="0.25">
      <c r="D4" s="240" t="s">
        <v>16</v>
      </c>
      <c r="E4" s="240"/>
      <c r="F4" s="240"/>
      <c r="G4" s="240"/>
      <c r="H4" s="240"/>
      <c r="I4" s="113"/>
      <c r="J4" s="113"/>
    </row>
    <row r="6" spans="1:13" x14ac:dyDescent="0.25">
      <c r="D6" s="241" t="s">
        <v>113</v>
      </c>
      <c r="E6" s="241"/>
      <c r="F6" s="241"/>
      <c r="G6" s="241"/>
      <c r="H6" s="241"/>
      <c r="I6" s="25"/>
      <c r="J6" s="25"/>
      <c r="K6" s="25"/>
      <c r="L6" s="25"/>
    </row>
    <row r="7" spans="1:13" x14ac:dyDescent="0.25">
      <c r="D7" s="242" t="s">
        <v>3</v>
      </c>
      <c r="E7" s="242"/>
      <c r="F7" s="242"/>
      <c r="G7" s="242"/>
      <c r="H7" s="242"/>
      <c r="I7" s="25"/>
      <c r="J7" s="25"/>
      <c r="K7" s="25"/>
      <c r="L7" s="25"/>
    </row>
    <row r="9" spans="1:13" x14ac:dyDescent="0.25">
      <c r="D9" s="240" t="s">
        <v>226</v>
      </c>
      <c r="E9" s="240"/>
      <c r="F9" s="240"/>
      <c r="G9" s="240"/>
      <c r="H9" s="240"/>
    </row>
    <row r="10" spans="1:13" x14ac:dyDescent="0.25">
      <c r="H10" s="113"/>
    </row>
    <row r="11" spans="1:13" ht="30.75" customHeight="1" x14ac:dyDescent="0.25">
      <c r="A11" s="243" t="s">
        <v>172</v>
      </c>
      <c r="B11" s="243"/>
      <c r="C11" s="52"/>
      <c r="D11" s="25"/>
      <c r="E11" s="244" t="s">
        <v>171</v>
      </c>
      <c r="F11" s="244"/>
      <c r="G11" s="244"/>
      <c r="H11" s="244"/>
      <c r="I11" s="244"/>
      <c r="J11" s="244"/>
      <c r="K11" s="244"/>
      <c r="L11" s="244"/>
      <c r="M11" s="244"/>
    </row>
    <row r="12" spans="1:13" x14ac:dyDescent="0.25">
      <c r="A12" s="25" t="s">
        <v>17</v>
      </c>
      <c r="B12" s="25"/>
      <c r="C12" s="25"/>
      <c r="D12" s="25"/>
      <c r="E12" s="242" t="s">
        <v>18</v>
      </c>
      <c r="F12" s="242"/>
      <c r="G12" s="242"/>
      <c r="H12" s="242"/>
      <c r="I12" s="242"/>
      <c r="J12" s="242"/>
      <c r="K12" s="242"/>
      <c r="L12" s="242"/>
      <c r="M12" s="242"/>
    </row>
    <row r="13" spans="1:13" x14ac:dyDescent="0.25">
      <c r="H13" s="113"/>
    </row>
    <row r="15" spans="1:13" ht="36" customHeight="1" x14ac:dyDescent="0.25">
      <c r="A15" s="238" t="s">
        <v>19</v>
      </c>
      <c r="B15" s="237" t="s">
        <v>20</v>
      </c>
      <c r="C15" s="238" t="s">
        <v>21</v>
      </c>
      <c r="D15" s="238" t="s">
        <v>22</v>
      </c>
      <c r="E15" s="239" t="s">
        <v>26</v>
      </c>
      <c r="F15" s="239"/>
      <c r="G15" s="239"/>
      <c r="H15" s="237" t="s">
        <v>27</v>
      </c>
      <c r="I15" s="237"/>
      <c r="J15" s="237"/>
      <c r="K15" s="237" t="s">
        <v>28</v>
      </c>
      <c r="L15" s="237"/>
      <c r="M15" s="237"/>
    </row>
    <row r="16" spans="1:13" x14ac:dyDescent="0.25">
      <c r="A16" s="238"/>
      <c r="B16" s="237"/>
      <c r="C16" s="238"/>
      <c r="D16" s="238"/>
      <c r="E16" s="114" t="s">
        <v>23</v>
      </c>
      <c r="F16" s="114" t="s">
        <v>24</v>
      </c>
      <c r="G16" s="114" t="s">
        <v>25</v>
      </c>
      <c r="H16" s="114" t="s">
        <v>23</v>
      </c>
      <c r="I16" s="114" t="s">
        <v>24</v>
      </c>
      <c r="J16" s="114" t="s">
        <v>25</v>
      </c>
      <c r="K16" s="114" t="s">
        <v>23</v>
      </c>
      <c r="L16" s="114" t="s">
        <v>24</v>
      </c>
      <c r="M16" s="114" t="s">
        <v>25</v>
      </c>
    </row>
    <row r="17" spans="1:13" ht="15" customHeight="1" x14ac:dyDescent="0.25">
      <c r="A17" s="114"/>
      <c r="B17" s="245" t="s">
        <v>314</v>
      </c>
      <c r="C17" s="227"/>
      <c r="D17" s="227"/>
      <c r="E17" s="227"/>
      <c r="F17" s="227"/>
      <c r="G17" s="227"/>
      <c r="H17" s="227"/>
      <c r="I17" s="227"/>
      <c r="J17" s="227"/>
      <c r="K17" s="227"/>
      <c r="L17" s="227"/>
      <c r="M17" s="228"/>
    </row>
    <row r="18" spans="1:13" x14ac:dyDescent="0.25">
      <c r="A18" s="115">
        <v>1</v>
      </c>
      <c r="B18" s="136" t="s">
        <v>128</v>
      </c>
      <c r="C18" s="136"/>
      <c r="D18" s="137"/>
      <c r="E18" s="67"/>
      <c r="F18" s="67"/>
      <c r="G18" s="67"/>
      <c r="H18" s="62"/>
      <c r="I18" s="62"/>
      <c r="J18" s="62"/>
      <c r="K18" s="62"/>
      <c r="L18" s="62"/>
      <c r="M18" s="62"/>
    </row>
    <row r="19" spans="1:13" ht="36" customHeight="1" x14ac:dyDescent="0.25">
      <c r="A19" s="115"/>
      <c r="B19" s="136" t="s">
        <v>57</v>
      </c>
      <c r="C19" s="136" t="s">
        <v>35</v>
      </c>
      <c r="D19" s="137" t="s">
        <v>114</v>
      </c>
      <c r="E19" s="67">
        <v>102108200</v>
      </c>
      <c r="F19" s="67">
        <v>0</v>
      </c>
      <c r="G19" s="67">
        <f t="shared" ref="G19:G34" si="0">E19+F19</f>
        <v>102108200</v>
      </c>
      <c r="H19" s="62">
        <v>85385821</v>
      </c>
      <c r="I19" s="62">
        <v>0</v>
      </c>
      <c r="J19" s="62">
        <f t="shared" ref="J19:J34" si="1">H19+I19</f>
        <v>85385821</v>
      </c>
      <c r="K19" s="62">
        <f t="shared" ref="K19:L34" si="2">H19-E19</f>
        <v>-16722379</v>
      </c>
      <c r="L19" s="62">
        <f t="shared" si="2"/>
        <v>0</v>
      </c>
      <c r="M19" s="62">
        <f t="shared" ref="M19:M34" si="3">K19+L19</f>
        <v>-16722379</v>
      </c>
    </row>
    <row r="20" spans="1:13" x14ac:dyDescent="0.25">
      <c r="A20" s="115"/>
      <c r="B20" s="137" t="s">
        <v>74</v>
      </c>
      <c r="C20" s="136" t="s">
        <v>32</v>
      </c>
      <c r="D20" s="137" t="s">
        <v>42</v>
      </c>
      <c r="E20" s="67">
        <v>9</v>
      </c>
      <c r="F20" s="67">
        <v>0</v>
      </c>
      <c r="G20" s="67">
        <f t="shared" si="0"/>
        <v>9</v>
      </c>
      <c r="H20" s="62">
        <v>8</v>
      </c>
      <c r="I20" s="62">
        <v>0</v>
      </c>
      <c r="J20" s="62">
        <f t="shared" si="1"/>
        <v>8</v>
      </c>
      <c r="K20" s="62">
        <f t="shared" si="2"/>
        <v>-1</v>
      </c>
      <c r="L20" s="62">
        <f t="shared" si="2"/>
        <v>0</v>
      </c>
      <c r="M20" s="62">
        <f t="shared" si="3"/>
        <v>-1</v>
      </c>
    </row>
    <row r="21" spans="1:13" ht="32.25" customHeight="1" x14ac:dyDescent="0.25">
      <c r="A21" s="115"/>
      <c r="B21" s="137" t="s">
        <v>132</v>
      </c>
      <c r="C21" s="136" t="s">
        <v>32</v>
      </c>
      <c r="D21" s="137" t="s">
        <v>42</v>
      </c>
      <c r="E21" s="67">
        <v>8</v>
      </c>
      <c r="F21" s="67">
        <v>0</v>
      </c>
      <c r="G21" s="67">
        <f t="shared" si="0"/>
        <v>8</v>
      </c>
      <c r="H21" s="62">
        <v>6</v>
      </c>
      <c r="I21" s="62">
        <v>0</v>
      </c>
      <c r="J21" s="62">
        <f t="shared" si="1"/>
        <v>6</v>
      </c>
      <c r="K21" s="62">
        <f t="shared" si="2"/>
        <v>-2</v>
      </c>
      <c r="L21" s="62">
        <f t="shared" si="2"/>
        <v>0</v>
      </c>
      <c r="M21" s="62">
        <f t="shared" si="3"/>
        <v>-2</v>
      </c>
    </row>
    <row r="22" spans="1:13" x14ac:dyDescent="0.25">
      <c r="A22" s="115"/>
      <c r="B22" s="137" t="s">
        <v>75</v>
      </c>
      <c r="C22" s="136" t="s">
        <v>32</v>
      </c>
      <c r="D22" s="137" t="s">
        <v>42</v>
      </c>
      <c r="E22" s="67">
        <v>2</v>
      </c>
      <c r="F22" s="67">
        <v>0</v>
      </c>
      <c r="G22" s="67">
        <f t="shared" si="0"/>
        <v>2</v>
      </c>
      <c r="H22" s="62">
        <v>1</v>
      </c>
      <c r="I22" s="62">
        <v>0</v>
      </c>
      <c r="J22" s="62">
        <f t="shared" si="1"/>
        <v>1</v>
      </c>
      <c r="K22" s="62">
        <f t="shared" si="2"/>
        <v>-1</v>
      </c>
      <c r="L22" s="62">
        <f t="shared" si="2"/>
        <v>0</v>
      </c>
      <c r="M22" s="62">
        <f t="shared" si="3"/>
        <v>-1</v>
      </c>
    </row>
    <row r="23" spans="1:13" x14ac:dyDescent="0.25">
      <c r="A23" s="115"/>
      <c r="B23" s="137" t="s">
        <v>76</v>
      </c>
      <c r="C23" s="136" t="s">
        <v>32</v>
      </c>
      <c r="D23" s="137" t="s">
        <v>42</v>
      </c>
      <c r="E23" s="67">
        <v>158</v>
      </c>
      <c r="F23" s="67">
        <v>0</v>
      </c>
      <c r="G23" s="67">
        <f t="shared" si="0"/>
        <v>158</v>
      </c>
      <c r="H23" s="62">
        <v>144</v>
      </c>
      <c r="I23" s="62">
        <v>0</v>
      </c>
      <c r="J23" s="62">
        <f t="shared" si="1"/>
        <v>144</v>
      </c>
      <c r="K23" s="62">
        <f t="shared" si="2"/>
        <v>-14</v>
      </c>
      <c r="L23" s="62">
        <f t="shared" si="2"/>
        <v>0</v>
      </c>
      <c r="M23" s="62">
        <f t="shared" si="3"/>
        <v>-14</v>
      </c>
    </row>
    <row r="24" spans="1:13" ht="30.75" customHeight="1" x14ac:dyDescent="0.25">
      <c r="A24" s="115"/>
      <c r="B24" s="137" t="s">
        <v>133</v>
      </c>
      <c r="C24" s="136" t="s">
        <v>32</v>
      </c>
      <c r="D24" s="137" t="s">
        <v>42</v>
      </c>
      <c r="E24" s="67">
        <v>69</v>
      </c>
      <c r="F24" s="67">
        <v>0</v>
      </c>
      <c r="G24" s="67">
        <f t="shared" si="0"/>
        <v>69</v>
      </c>
      <c r="H24" s="62">
        <v>56</v>
      </c>
      <c r="I24" s="62">
        <v>0</v>
      </c>
      <c r="J24" s="62">
        <f t="shared" si="1"/>
        <v>56</v>
      </c>
      <c r="K24" s="62">
        <f t="shared" si="2"/>
        <v>-13</v>
      </c>
      <c r="L24" s="62">
        <f t="shared" si="2"/>
        <v>0</v>
      </c>
      <c r="M24" s="62">
        <f t="shared" si="3"/>
        <v>-13</v>
      </c>
    </row>
    <row r="25" spans="1:13" x14ac:dyDescent="0.25">
      <c r="A25" s="115"/>
      <c r="B25" s="137" t="s">
        <v>77</v>
      </c>
      <c r="C25" s="136" t="s">
        <v>32</v>
      </c>
      <c r="D25" s="137" t="s">
        <v>42</v>
      </c>
      <c r="E25" s="67">
        <v>19</v>
      </c>
      <c r="F25" s="67">
        <v>0</v>
      </c>
      <c r="G25" s="67">
        <f t="shared" si="0"/>
        <v>19</v>
      </c>
      <c r="H25" s="62">
        <v>17</v>
      </c>
      <c r="I25" s="62">
        <v>0</v>
      </c>
      <c r="J25" s="62">
        <f t="shared" si="1"/>
        <v>17</v>
      </c>
      <c r="K25" s="62">
        <f t="shared" si="2"/>
        <v>-2</v>
      </c>
      <c r="L25" s="62">
        <f t="shared" si="2"/>
        <v>0</v>
      </c>
      <c r="M25" s="62">
        <f t="shared" si="3"/>
        <v>-2</v>
      </c>
    </row>
    <row r="26" spans="1:13" x14ac:dyDescent="0.25">
      <c r="A26" s="115"/>
      <c r="B26" s="146" t="s">
        <v>315</v>
      </c>
      <c r="C26" s="136"/>
      <c r="D26" s="137"/>
      <c r="E26" s="67">
        <v>587.5</v>
      </c>
      <c r="F26" s="67">
        <v>0</v>
      </c>
      <c r="G26" s="67">
        <f t="shared" si="0"/>
        <v>587.5</v>
      </c>
      <c r="H26" s="62">
        <v>517</v>
      </c>
      <c r="I26" s="62">
        <v>0</v>
      </c>
      <c r="J26" s="62">
        <f t="shared" si="1"/>
        <v>517</v>
      </c>
      <c r="K26" s="62">
        <f t="shared" si="2"/>
        <v>-70.5</v>
      </c>
      <c r="L26" s="62">
        <f t="shared" si="2"/>
        <v>0</v>
      </c>
      <c r="M26" s="62">
        <f t="shared" si="3"/>
        <v>-70.5</v>
      </c>
    </row>
    <row r="27" spans="1:13" ht="27.6" x14ac:dyDescent="0.25">
      <c r="A27" s="115"/>
      <c r="B27" s="137" t="s">
        <v>150</v>
      </c>
      <c r="C27" s="136" t="s">
        <v>32</v>
      </c>
      <c r="D27" s="137" t="s">
        <v>151</v>
      </c>
      <c r="E27" s="67">
        <v>512.75</v>
      </c>
      <c r="F27" s="67">
        <v>0</v>
      </c>
      <c r="G27" s="67">
        <f t="shared" si="0"/>
        <v>512.75</v>
      </c>
      <c r="H27" s="62">
        <v>451.75</v>
      </c>
      <c r="I27" s="62">
        <v>0</v>
      </c>
      <c r="J27" s="62">
        <f t="shared" si="1"/>
        <v>451.75</v>
      </c>
      <c r="K27" s="62">
        <f t="shared" si="2"/>
        <v>-61</v>
      </c>
      <c r="L27" s="62">
        <f t="shared" si="2"/>
        <v>0</v>
      </c>
      <c r="M27" s="62">
        <f t="shared" si="3"/>
        <v>-61</v>
      </c>
    </row>
    <row r="28" spans="1:13" ht="27.6" x14ac:dyDescent="0.25">
      <c r="A28" s="115"/>
      <c r="B28" s="137" t="s">
        <v>152</v>
      </c>
      <c r="C28" s="136" t="s">
        <v>32</v>
      </c>
      <c r="D28" s="137" t="s">
        <v>151</v>
      </c>
      <c r="E28" s="67">
        <v>74.75</v>
      </c>
      <c r="F28" s="67">
        <v>0</v>
      </c>
      <c r="G28" s="67">
        <f t="shared" si="0"/>
        <v>74.75</v>
      </c>
      <c r="H28" s="62">
        <v>65.25</v>
      </c>
      <c r="I28" s="62">
        <v>0</v>
      </c>
      <c r="J28" s="62">
        <f t="shared" si="1"/>
        <v>65.25</v>
      </c>
      <c r="K28" s="62">
        <f t="shared" si="2"/>
        <v>-9.5</v>
      </c>
      <c r="L28" s="62">
        <f t="shared" si="2"/>
        <v>0</v>
      </c>
      <c r="M28" s="62">
        <f t="shared" si="3"/>
        <v>-9.5</v>
      </c>
    </row>
    <row r="29" spans="1:13" ht="19.8" customHeight="1" x14ac:dyDescent="0.25">
      <c r="A29" s="115"/>
      <c r="B29" s="137" t="s">
        <v>59</v>
      </c>
      <c r="C29" s="136"/>
      <c r="D29" s="137"/>
      <c r="E29" s="67">
        <v>482</v>
      </c>
      <c r="F29" s="67">
        <v>0</v>
      </c>
      <c r="G29" s="67">
        <f t="shared" si="0"/>
        <v>482</v>
      </c>
      <c r="H29" s="62">
        <v>428.25</v>
      </c>
      <c r="I29" s="62">
        <v>0</v>
      </c>
      <c r="J29" s="62">
        <f t="shared" si="1"/>
        <v>428.25</v>
      </c>
      <c r="K29" s="62">
        <f t="shared" si="2"/>
        <v>-53.75</v>
      </c>
      <c r="L29" s="62">
        <f t="shared" si="2"/>
        <v>0</v>
      </c>
      <c r="M29" s="62">
        <f t="shared" si="3"/>
        <v>-53.75</v>
      </c>
    </row>
    <row r="30" spans="1:13" ht="42" customHeight="1" x14ac:dyDescent="0.25">
      <c r="A30" s="115"/>
      <c r="B30" s="137" t="s">
        <v>150</v>
      </c>
      <c r="C30" s="136" t="s">
        <v>32</v>
      </c>
      <c r="D30" s="137" t="s">
        <v>151</v>
      </c>
      <c r="E30" s="67">
        <v>420.25</v>
      </c>
      <c r="F30" s="67">
        <v>0</v>
      </c>
      <c r="G30" s="67">
        <f t="shared" si="0"/>
        <v>420.25</v>
      </c>
      <c r="H30" s="62">
        <v>372.25</v>
      </c>
      <c r="I30" s="62">
        <v>0</v>
      </c>
      <c r="J30" s="62">
        <f t="shared" si="1"/>
        <v>372.25</v>
      </c>
      <c r="K30" s="62">
        <f t="shared" si="2"/>
        <v>-48</v>
      </c>
      <c r="L30" s="62">
        <f t="shared" si="2"/>
        <v>0</v>
      </c>
      <c r="M30" s="62">
        <f t="shared" si="3"/>
        <v>-48</v>
      </c>
    </row>
    <row r="31" spans="1:13" ht="36.6" customHeight="1" x14ac:dyDescent="0.25">
      <c r="A31" s="115"/>
      <c r="B31" s="137" t="s">
        <v>152</v>
      </c>
      <c r="C31" s="136" t="s">
        <v>32</v>
      </c>
      <c r="D31" s="137" t="s">
        <v>151</v>
      </c>
      <c r="E31" s="67">
        <v>61.75</v>
      </c>
      <c r="F31" s="67">
        <v>0</v>
      </c>
      <c r="G31" s="67">
        <f t="shared" si="0"/>
        <v>61.75</v>
      </c>
      <c r="H31" s="62">
        <v>56</v>
      </c>
      <c r="I31" s="62">
        <v>0</v>
      </c>
      <c r="J31" s="62">
        <f t="shared" si="1"/>
        <v>56</v>
      </c>
      <c r="K31" s="62">
        <f t="shared" si="2"/>
        <v>-5.75</v>
      </c>
      <c r="L31" s="62">
        <f t="shared" si="2"/>
        <v>0</v>
      </c>
      <c r="M31" s="62">
        <f t="shared" si="3"/>
        <v>-5.75</v>
      </c>
    </row>
    <row r="32" spans="1:13" ht="31.5" customHeight="1" x14ac:dyDescent="0.25">
      <c r="A32" s="115"/>
      <c r="B32" s="137" t="s">
        <v>34</v>
      </c>
      <c r="C32" s="136"/>
      <c r="D32" s="137"/>
      <c r="E32" s="67">
        <v>105.5</v>
      </c>
      <c r="F32" s="67">
        <v>0</v>
      </c>
      <c r="G32" s="67">
        <f t="shared" si="0"/>
        <v>105.5</v>
      </c>
      <c r="H32" s="62">
        <v>88.75</v>
      </c>
      <c r="I32" s="62">
        <v>0</v>
      </c>
      <c r="J32" s="62">
        <f t="shared" si="1"/>
        <v>88.75</v>
      </c>
      <c r="K32" s="62">
        <f t="shared" si="2"/>
        <v>-16.75</v>
      </c>
      <c r="L32" s="62">
        <f t="shared" si="2"/>
        <v>0</v>
      </c>
      <c r="M32" s="62">
        <f t="shared" si="3"/>
        <v>-16.75</v>
      </c>
    </row>
    <row r="33" spans="1:13" ht="27.6" x14ac:dyDescent="0.25">
      <c r="A33" s="115"/>
      <c r="B33" s="137" t="s">
        <v>150</v>
      </c>
      <c r="C33" s="136" t="s">
        <v>32</v>
      </c>
      <c r="D33" s="137" t="s">
        <v>151</v>
      </c>
      <c r="E33" s="67">
        <v>92.5</v>
      </c>
      <c r="F33" s="67">
        <v>0</v>
      </c>
      <c r="G33" s="67">
        <f t="shared" si="0"/>
        <v>92.5</v>
      </c>
      <c r="H33" s="62">
        <v>79.5</v>
      </c>
      <c r="I33" s="62">
        <v>0</v>
      </c>
      <c r="J33" s="62">
        <f t="shared" si="1"/>
        <v>79.5</v>
      </c>
      <c r="K33" s="62">
        <f t="shared" si="2"/>
        <v>-13</v>
      </c>
      <c r="L33" s="62">
        <f t="shared" si="2"/>
        <v>0</v>
      </c>
      <c r="M33" s="62">
        <f t="shared" si="3"/>
        <v>-13</v>
      </c>
    </row>
    <row r="34" spans="1:13" ht="27.6" x14ac:dyDescent="0.25">
      <c r="A34" s="115"/>
      <c r="B34" s="137" t="s">
        <v>152</v>
      </c>
      <c r="C34" s="136" t="s">
        <v>32</v>
      </c>
      <c r="D34" s="137" t="s">
        <v>151</v>
      </c>
      <c r="E34" s="67">
        <v>13</v>
      </c>
      <c r="F34" s="67">
        <v>0</v>
      </c>
      <c r="G34" s="67">
        <f t="shared" si="0"/>
        <v>13</v>
      </c>
      <c r="H34" s="62">
        <v>9.25</v>
      </c>
      <c r="I34" s="62">
        <v>0</v>
      </c>
      <c r="J34" s="62">
        <f t="shared" si="1"/>
        <v>9.25</v>
      </c>
      <c r="K34" s="62">
        <f t="shared" si="2"/>
        <v>-3.75</v>
      </c>
      <c r="L34" s="62">
        <f t="shared" si="2"/>
        <v>0</v>
      </c>
      <c r="M34" s="62">
        <f t="shared" si="3"/>
        <v>-3.75</v>
      </c>
    </row>
    <row r="35" spans="1:13" x14ac:dyDescent="0.25">
      <c r="A35" s="114">
        <v>2</v>
      </c>
      <c r="B35" s="136" t="s">
        <v>129</v>
      </c>
      <c r="C35" s="116"/>
      <c r="D35" s="116"/>
      <c r="E35" s="68"/>
      <c r="F35" s="68"/>
      <c r="G35" s="67"/>
      <c r="H35" s="62"/>
      <c r="I35" s="62"/>
      <c r="J35" s="62"/>
      <c r="K35" s="62"/>
      <c r="L35" s="62"/>
      <c r="M35" s="62"/>
    </row>
    <row r="36" spans="1:13" x14ac:dyDescent="0.25">
      <c r="A36" s="115"/>
      <c r="B36" s="137" t="s">
        <v>175</v>
      </c>
      <c r="C36" s="136"/>
      <c r="D36" s="136"/>
      <c r="E36" s="67">
        <v>4652</v>
      </c>
      <c r="F36" s="67">
        <v>0</v>
      </c>
      <c r="G36" s="67">
        <f>F36+E36</f>
        <v>4652</v>
      </c>
      <c r="H36" s="62">
        <v>4318</v>
      </c>
      <c r="I36" s="62">
        <v>0</v>
      </c>
      <c r="J36" s="62">
        <f t="shared" ref="J36:J38" si="4">H36+I36</f>
        <v>4318</v>
      </c>
      <c r="K36" s="59">
        <f>H36-E36</f>
        <v>-334</v>
      </c>
      <c r="L36" s="59">
        <f>I36-F36</f>
        <v>0</v>
      </c>
      <c r="M36" s="62">
        <f t="shared" ref="M36:M38" si="5">K36+L36</f>
        <v>-334</v>
      </c>
    </row>
    <row r="37" spans="1:13" x14ac:dyDescent="0.25">
      <c r="A37" s="115"/>
      <c r="B37" s="137" t="s">
        <v>159</v>
      </c>
      <c r="C37" s="136" t="s">
        <v>40</v>
      </c>
      <c r="D37" s="136" t="s">
        <v>42</v>
      </c>
      <c r="E37" s="67">
        <v>2283</v>
      </c>
      <c r="F37" s="67">
        <v>0</v>
      </c>
      <c r="G37" s="67">
        <f t="shared" ref="G37:G38" si="6">F37+E37</f>
        <v>2283</v>
      </c>
      <c r="H37" s="62">
        <v>2116</v>
      </c>
      <c r="I37" s="62">
        <v>0</v>
      </c>
      <c r="J37" s="62">
        <f t="shared" si="4"/>
        <v>2116</v>
      </c>
      <c r="K37" s="59">
        <f t="shared" ref="K37:L38" si="7">H37-E37</f>
        <v>-167</v>
      </c>
      <c r="L37" s="59">
        <f t="shared" si="7"/>
        <v>0</v>
      </c>
      <c r="M37" s="62">
        <f t="shared" si="5"/>
        <v>-167</v>
      </c>
    </row>
    <row r="38" spans="1:13" x14ac:dyDescent="0.25">
      <c r="A38" s="115"/>
      <c r="B38" s="137" t="s">
        <v>160</v>
      </c>
      <c r="C38" s="136" t="s">
        <v>40</v>
      </c>
      <c r="D38" s="136" t="s">
        <v>42</v>
      </c>
      <c r="E38" s="67">
        <v>2369</v>
      </c>
      <c r="F38" s="67">
        <v>0</v>
      </c>
      <c r="G38" s="67">
        <f t="shared" si="6"/>
        <v>2369</v>
      </c>
      <c r="H38" s="62">
        <v>2202</v>
      </c>
      <c r="I38" s="62">
        <v>0</v>
      </c>
      <c r="J38" s="62">
        <f t="shared" si="4"/>
        <v>2202</v>
      </c>
      <c r="K38" s="59">
        <f t="shared" si="7"/>
        <v>-167</v>
      </c>
      <c r="L38" s="59">
        <f t="shared" si="7"/>
        <v>0</v>
      </c>
      <c r="M38" s="62">
        <f t="shared" si="5"/>
        <v>-167</v>
      </c>
    </row>
    <row r="39" spans="1:13" x14ac:dyDescent="0.25">
      <c r="A39" s="115">
        <v>3</v>
      </c>
      <c r="B39" s="136" t="s">
        <v>130</v>
      </c>
      <c r="C39" s="136"/>
      <c r="D39" s="136"/>
      <c r="E39" s="62"/>
      <c r="F39" s="62"/>
      <c r="G39" s="67"/>
      <c r="H39" s="62"/>
      <c r="I39" s="62"/>
      <c r="J39" s="62"/>
      <c r="K39" s="62"/>
      <c r="L39" s="62"/>
      <c r="M39" s="62"/>
    </row>
    <row r="40" spans="1:13" x14ac:dyDescent="0.25">
      <c r="A40" s="115"/>
      <c r="B40" s="137" t="s">
        <v>316</v>
      </c>
      <c r="C40" s="136" t="s">
        <v>35</v>
      </c>
      <c r="D40" s="136" t="s">
        <v>115</v>
      </c>
      <c r="E40" s="67">
        <v>21949.31</v>
      </c>
      <c r="F40" s="67">
        <v>0</v>
      </c>
      <c r="G40" s="67">
        <f t="shared" ref="G40:G47" si="8">E40+F40</f>
        <v>21949.31</v>
      </c>
      <c r="H40" s="62">
        <v>19774.39</v>
      </c>
      <c r="I40" s="62">
        <v>0</v>
      </c>
      <c r="J40" s="62">
        <f t="shared" ref="J40:J47" si="9">H40+I40</f>
        <v>19774.39</v>
      </c>
      <c r="K40" s="62">
        <f t="shared" ref="K40:L47" si="10">H40-E40</f>
        <v>-2174.9200000000019</v>
      </c>
      <c r="L40" s="62">
        <f t="shared" si="10"/>
        <v>0</v>
      </c>
      <c r="M40" s="62">
        <f t="shared" ref="M40:M47" si="11">K40+L40</f>
        <v>-2174.9200000000019</v>
      </c>
    </row>
    <row r="41" spans="1:13" x14ac:dyDescent="0.25">
      <c r="A41" s="115"/>
      <c r="B41" s="137" t="s">
        <v>134</v>
      </c>
      <c r="C41" s="136" t="s">
        <v>71</v>
      </c>
      <c r="D41" s="136" t="s">
        <v>115</v>
      </c>
      <c r="E41" s="67">
        <v>684949</v>
      </c>
      <c r="F41" s="67">
        <v>0</v>
      </c>
      <c r="G41" s="67">
        <f t="shared" si="8"/>
        <v>684949</v>
      </c>
      <c r="H41" s="62">
        <v>0</v>
      </c>
      <c r="I41" s="62">
        <v>0</v>
      </c>
      <c r="J41" s="62">
        <f t="shared" si="9"/>
        <v>0</v>
      </c>
      <c r="K41" s="62">
        <f t="shared" si="10"/>
        <v>-684949</v>
      </c>
      <c r="L41" s="62">
        <f t="shared" si="10"/>
        <v>0</v>
      </c>
      <c r="M41" s="62">
        <f t="shared" si="11"/>
        <v>-684949</v>
      </c>
    </row>
    <row r="42" spans="1:13" x14ac:dyDescent="0.25">
      <c r="A42" s="136"/>
      <c r="B42" s="137" t="s">
        <v>317</v>
      </c>
      <c r="C42" s="136" t="s">
        <v>35</v>
      </c>
      <c r="D42" s="136" t="s">
        <v>115</v>
      </c>
      <c r="E42" s="67">
        <v>173801.19</v>
      </c>
      <c r="F42" s="67">
        <v>0</v>
      </c>
      <c r="G42" s="67">
        <f t="shared" si="8"/>
        <v>173801.19</v>
      </c>
      <c r="H42" s="62">
        <v>165156.32999999999</v>
      </c>
      <c r="I42" s="62">
        <v>0</v>
      </c>
      <c r="J42" s="62">
        <f t="shared" si="9"/>
        <v>165156.32999999999</v>
      </c>
      <c r="K42" s="62">
        <f t="shared" si="10"/>
        <v>-8644.8600000000151</v>
      </c>
      <c r="L42" s="62">
        <f t="shared" si="10"/>
        <v>0</v>
      </c>
      <c r="M42" s="62">
        <f t="shared" si="11"/>
        <v>-8644.8600000000151</v>
      </c>
    </row>
    <row r="43" spans="1:13" x14ac:dyDescent="0.25">
      <c r="A43" s="136"/>
      <c r="B43" s="137" t="s">
        <v>233</v>
      </c>
      <c r="C43" s="136" t="s">
        <v>35</v>
      </c>
      <c r="D43" s="136" t="s">
        <v>115</v>
      </c>
      <c r="E43" s="67">
        <v>89116560</v>
      </c>
      <c r="F43" s="67">
        <v>0</v>
      </c>
      <c r="G43" s="67">
        <f t="shared" si="8"/>
        <v>89116560</v>
      </c>
      <c r="H43" s="62">
        <v>74609372</v>
      </c>
      <c r="I43" s="62">
        <v>0</v>
      </c>
      <c r="J43" s="62">
        <f t="shared" si="9"/>
        <v>74609372</v>
      </c>
      <c r="K43" s="62">
        <f t="shared" si="10"/>
        <v>-14507188</v>
      </c>
      <c r="L43" s="62">
        <f t="shared" si="10"/>
        <v>0</v>
      </c>
      <c r="M43" s="62">
        <f t="shared" si="11"/>
        <v>-14507188</v>
      </c>
    </row>
    <row r="44" spans="1:13" x14ac:dyDescent="0.25">
      <c r="A44" s="136"/>
      <c r="B44" s="137" t="s">
        <v>234</v>
      </c>
      <c r="C44" s="136" t="s">
        <v>35</v>
      </c>
      <c r="D44" s="136" t="s">
        <v>115</v>
      </c>
      <c r="E44" s="67">
        <v>12991640</v>
      </c>
      <c r="F44" s="67">
        <v>0</v>
      </c>
      <c r="G44" s="67">
        <f t="shared" si="8"/>
        <v>12991640</v>
      </c>
      <c r="H44" s="62">
        <v>10776449</v>
      </c>
      <c r="I44" s="62">
        <v>0</v>
      </c>
      <c r="J44" s="62">
        <f t="shared" si="9"/>
        <v>10776449</v>
      </c>
      <c r="K44" s="62">
        <f t="shared" si="10"/>
        <v>-2215191</v>
      </c>
      <c r="L44" s="62">
        <f t="shared" si="10"/>
        <v>0</v>
      </c>
      <c r="M44" s="62">
        <f t="shared" si="11"/>
        <v>-2215191</v>
      </c>
    </row>
    <row r="45" spans="1:13" x14ac:dyDescent="0.25">
      <c r="A45" s="136"/>
      <c r="B45" s="137" t="s">
        <v>318</v>
      </c>
      <c r="C45" s="136" t="s">
        <v>40</v>
      </c>
      <c r="D45" s="136" t="s">
        <v>115</v>
      </c>
      <c r="E45" s="67">
        <v>8</v>
      </c>
      <c r="F45" s="67">
        <v>0</v>
      </c>
      <c r="G45" s="67">
        <f t="shared" si="8"/>
        <v>8</v>
      </c>
      <c r="H45" s="62">
        <v>8</v>
      </c>
      <c r="I45" s="62">
        <v>0</v>
      </c>
      <c r="J45" s="62">
        <f t="shared" si="9"/>
        <v>8</v>
      </c>
      <c r="K45" s="62">
        <f t="shared" si="10"/>
        <v>0</v>
      </c>
      <c r="L45" s="62">
        <f t="shared" si="10"/>
        <v>0</v>
      </c>
      <c r="M45" s="62">
        <f t="shared" si="11"/>
        <v>0</v>
      </c>
    </row>
    <row r="46" spans="1:13" x14ac:dyDescent="0.25">
      <c r="A46" s="136"/>
      <c r="B46" s="137" t="s">
        <v>319</v>
      </c>
      <c r="C46" s="136" t="s">
        <v>32</v>
      </c>
      <c r="D46" s="136" t="s">
        <v>115</v>
      </c>
      <c r="E46" s="67">
        <v>2.75</v>
      </c>
      <c r="F46" s="67">
        <v>0</v>
      </c>
      <c r="G46" s="67">
        <f t="shared" si="8"/>
        <v>2.75</v>
      </c>
      <c r="H46" s="62">
        <v>2.5</v>
      </c>
      <c r="I46" s="62">
        <v>0</v>
      </c>
      <c r="J46" s="62">
        <f t="shared" si="9"/>
        <v>2.5</v>
      </c>
      <c r="K46" s="62">
        <f t="shared" si="10"/>
        <v>-0.25</v>
      </c>
      <c r="L46" s="62">
        <f t="shared" si="10"/>
        <v>0</v>
      </c>
      <c r="M46" s="62">
        <f t="shared" si="11"/>
        <v>-0.25</v>
      </c>
    </row>
    <row r="47" spans="1:13" x14ac:dyDescent="0.25">
      <c r="A47" s="136"/>
      <c r="B47" s="137" t="s">
        <v>320</v>
      </c>
      <c r="C47" s="136" t="s">
        <v>35</v>
      </c>
      <c r="D47" s="136" t="s">
        <v>115</v>
      </c>
      <c r="E47" s="67">
        <v>11871.67</v>
      </c>
      <c r="F47" s="67">
        <v>0</v>
      </c>
      <c r="G47" s="67">
        <f t="shared" si="8"/>
        <v>11871.67</v>
      </c>
      <c r="H47" s="62">
        <v>11275.71</v>
      </c>
      <c r="I47" s="62">
        <v>0</v>
      </c>
      <c r="J47" s="62">
        <f t="shared" si="9"/>
        <v>11275.71</v>
      </c>
      <c r="K47" s="62">
        <f t="shared" si="10"/>
        <v>-595.96000000000095</v>
      </c>
      <c r="L47" s="62">
        <f t="shared" si="10"/>
        <v>0</v>
      </c>
      <c r="M47" s="62">
        <f t="shared" si="11"/>
        <v>-595.96000000000095</v>
      </c>
    </row>
    <row r="48" spans="1:13" x14ac:dyDescent="0.25">
      <c r="A48" s="115">
        <v>4</v>
      </c>
      <c r="B48" s="136" t="s">
        <v>126</v>
      </c>
      <c r="C48" s="136"/>
      <c r="D48" s="136"/>
      <c r="E48" s="62"/>
      <c r="F48" s="62"/>
      <c r="G48" s="67"/>
      <c r="H48" s="62"/>
      <c r="I48" s="62"/>
      <c r="J48" s="62"/>
      <c r="K48" s="62"/>
      <c r="L48" s="62"/>
      <c r="M48" s="62"/>
    </row>
    <row r="49" spans="1:13" x14ac:dyDescent="0.25">
      <c r="A49" s="115"/>
      <c r="B49" s="136" t="s">
        <v>135</v>
      </c>
      <c r="C49" s="136" t="s">
        <v>32</v>
      </c>
      <c r="D49" s="136" t="s">
        <v>115</v>
      </c>
      <c r="E49" s="67">
        <v>147</v>
      </c>
      <c r="F49" s="67">
        <v>0</v>
      </c>
      <c r="G49" s="67">
        <f t="shared" ref="G49:G52" si="12">E49+F49</f>
        <v>147</v>
      </c>
      <c r="H49" s="62">
        <v>0</v>
      </c>
      <c r="I49" s="62">
        <v>0</v>
      </c>
      <c r="J49" s="62">
        <f t="shared" ref="J49:J52" si="13">H49+I49</f>
        <v>0</v>
      </c>
      <c r="K49" s="62">
        <f t="shared" ref="K49:L52" si="14">H49-E49</f>
        <v>-147</v>
      </c>
      <c r="L49" s="62">
        <f t="shared" si="14"/>
        <v>0</v>
      </c>
      <c r="M49" s="62">
        <f t="shared" ref="M49:M52" si="15">K49+L49</f>
        <v>-147</v>
      </c>
    </row>
    <row r="50" spans="1:13" x14ac:dyDescent="0.25">
      <c r="A50" s="136"/>
      <c r="B50" s="136" t="s">
        <v>235</v>
      </c>
      <c r="C50" s="136" t="s">
        <v>169</v>
      </c>
      <c r="D50" s="136" t="s">
        <v>115</v>
      </c>
      <c r="E50" s="67">
        <v>87.3</v>
      </c>
      <c r="F50" s="67">
        <v>0</v>
      </c>
      <c r="G50" s="67">
        <f t="shared" si="12"/>
        <v>87.3</v>
      </c>
      <c r="H50" s="62">
        <v>87.4</v>
      </c>
      <c r="I50" s="62">
        <v>0</v>
      </c>
      <c r="J50" s="62">
        <f t="shared" si="13"/>
        <v>87.4</v>
      </c>
      <c r="K50" s="62">
        <f t="shared" si="14"/>
        <v>0.10000000000000853</v>
      </c>
      <c r="L50" s="62">
        <f t="shared" si="14"/>
        <v>0</v>
      </c>
      <c r="M50" s="62">
        <f t="shared" si="15"/>
        <v>0.10000000000000853</v>
      </c>
    </row>
    <row r="51" spans="1:13" x14ac:dyDescent="0.25">
      <c r="A51" s="136"/>
      <c r="B51" s="136" t="s">
        <v>236</v>
      </c>
      <c r="C51" s="136" t="s">
        <v>169</v>
      </c>
      <c r="D51" s="136" t="s">
        <v>115</v>
      </c>
      <c r="E51" s="67">
        <v>12.7</v>
      </c>
      <c r="F51" s="67">
        <v>0</v>
      </c>
      <c r="G51" s="67">
        <f t="shared" si="12"/>
        <v>12.7</v>
      </c>
      <c r="H51" s="62">
        <v>12.6</v>
      </c>
      <c r="I51" s="62">
        <v>0</v>
      </c>
      <c r="J51" s="62">
        <f t="shared" si="13"/>
        <v>12.6</v>
      </c>
      <c r="K51" s="62">
        <f t="shared" si="14"/>
        <v>-9.9999999999999645E-2</v>
      </c>
      <c r="L51" s="62">
        <f t="shared" si="14"/>
        <v>0</v>
      </c>
      <c r="M51" s="62">
        <f t="shared" si="15"/>
        <v>-9.9999999999999645E-2</v>
      </c>
    </row>
    <row r="52" spans="1:13" x14ac:dyDescent="0.25">
      <c r="A52" s="136"/>
      <c r="B52" s="136" t="s">
        <v>321</v>
      </c>
      <c r="C52" s="136" t="s">
        <v>169</v>
      </c>
      <c r="D52" s="136" t="s">
        <v>115</v>
      </c>
      <c r="E52" s="67">
        <v>100</v>
      </c>
      <c r="F52" s="67">
        <v>0</v>
      </c>
      <c r="G52" s="67">
        <f t="shared" si="12"/>
        <v>100</v>
      </c>
      <c r="H52" s="62">
        <v>83.6</v>
      </c>
      <c r="I52" s="62">
        <v>0</v>
      </c>
      <c r="J52" s="62">
        <f t="shared" si="13"/>
        <v>83.6</v>
      </c>
      <c r="K52" s="62">
        <f t="shared" si="14"/>
        <v>-16.400000000000006</v>
      </c>
      <c r="L52" s="62">
        <f t="shared" si="14"/>
        <v>0</v>
      </c>
      <c r="M52" s="62">
        <f t="shared" si="15"/>
        <v>-16.400000000000006</v>
      </c>
    </row>
    <row r="53" spans="1:13" x14ac:dyDescent="0.25">
      <c r="A53" s="44"/>
      <c r="B53" s="44"/>
      <c r="C53" s="44"/>
      <c r="D53" s="44"/>
      <c r="E53" s="160"/>
      <c r="F53" s="160"/>
      <c r="G53" s="160"/>
      <c r="H53" s="159"/>
      <c r="I53" s="159"/>
      <c r="J53" s="159"/>
      <c r="K53" s="159"/>
      <c r="L53" s="159"/>
      <c r="M53" s="159"/>
    </row>
    <row r="54" spans="1:13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</row>
    <row r="55" spans="1:13" s="127" customFormat="1" x14ac:dyDescent="0.25">
      <c r="A55" s="61" t="s">
        <v>224</v>
      </c>
      <c r="H55" s="126"/>
      <c r="I55" s="126"/>
      <c r="K55" s="214" t="s">
        <v>225</v>
      </c>
      <c r="L55" s="214"/>
    </row>
    <row r="56" spans="1:13" s="1" customFormat="1" x14ac:dyDescent="0.25">
      <c r="F56" s="19"/>
      <c r="H56" s="229" t="s">
        <v>13</v>
      </c>
      <c r="I56" s="229"/>
      <c r="K56" s="230" t="s">
        <v>14</v>
      </c>
      <c r="L56" s="230"/>
    </row>
  </sheetData>
  <mergeCells count="20">
    <mergeCell ref="B17:M17"/>
    <mergeCell ref="K55:L55"/>
    <mergeCell ref="H56:I56"/>
    <mergeCell ref="K56:L56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  <mergeCell ref="D9:H9"/>
    <mergeCell ref="D2:H2"/>
    <mergeCell ref="D3:H3"/>
    <mergeCell ref="D4:H4"/>
    <mergeCell ref="D6:H6"/>
    <mergeCell ref="D7:H7"/>
  </mergeCells>
  <pageMargins left="0.78740157480314965" right="0.78740157480314965" top="1.1811023622047245" bottom="0.39370078740157483" header="0.31496062992125984" footer="0.31496062992125984"/>
  <pageSetup paperSize="9" scale="44" fitToHeight="4" orientation="landscape" r:id="rId1"/>
  <colBreaks count="1" manualBreakCount="1">
    <brk id="13" max="47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2:M37"/>
  <sheetViews>
    <sheetView view="pageBreakPreview" topLeftCell="A3" zoomScale="55" zoomScaleNormal="86" zoomScaleSheetLayoutView="55" workbookViewId="0">
      <selection activeCell="E11" sqref="E11:M11"/>
    </sheetView>
  </sheetViews>
  <sheetFormatPr defaultColWidth="9.109375" defaultRowHeight="13.8" x14ac:dyDescent="0.25"/>
  <cols>
    <col min="1" max="1" width="9.109375" style="19"/>
    <col min="2" max="2" width="93.5546875" style="19" customWidth="1"/>
    <col min="3" max="3" width="10.44140625" style="19" customWidth="1"/>
    <col min="4" max="4" width="27.88671875" style="19" customWidth="1"/>
    <col min="5" max="5" width="20.88671875" style="19" customWidth="1"/>
    <col min="6" max="6" width="16.6640625" style="19" customWidth="1"/>
    <col min="7" max="7" width="21.44140625" style="19" customWidth="1"/>
    <col min="8" max="8" width="19.109375" style="19" customWidth="1"/>
    <col min="9" max="9" width="17.5546875" style="19" customWidth="1"/>
    <col min="10" max="10" width="18.88671875" style="19" customWidth="1"/>
    <col min="11" max="11" width="21.109375" style="19" customWidth="1"/>
    <col min="12" max="12" width="19.88671875" style="19" customWidth="1"/>
    <col min="13" max="13" width="23.6640625" style="19" customWidth="1"/>
    <col min="14" max="16384" width="9.109375" style="19"/>
  </cols>
  <sheetData>
    <row r="2" spans="1:13" x14ac:dyDescent="0.25">
      <c r="D2" s="240" t="s">
        <v>0</v>
      </c>
      <c r="E2" s="240"/>
      <c r="F2" s="240"/>
      <c r="G2" s="240"/>
      <c r="H2" s="240"/>
      <c r="I2" s="23"/>
    </row>
    <row r="3" spans="1:13" x14ac:dyDescent="0.25">
      <c r="C3" s="51"/>
      <c r="D3" s="240" t="s">
        <v>15</v>
      </c>
      <c r="E3" s="240"/>
      <c r="F3" s="240"/>
      <c r="G3" s="240"/>
      <c r="H3" s="240"/>
    </row>
    <row r="4" spans="1:13" x14ac:dyDescent="0.25">
      <c r="D4" s="240" t="s">
        <v>16</v>
      </c>
      <c r="E4" s="240"/>
      <c r="F4" s="240"/>
      <c r="G4" s="240"/>
      <c r="H4" s="240"/>
      <c r="I4" s="113"/>
      <c r="J4" s="113"/>
    </row>
    <row r="6" spans="1:13" x14ac:dyDescent="0.25">
      <c r="D6" s="241" t="s">
        <v>113</v>
      </c>
      <c r="E6" s="241"/>
      <c r="F6" s="241"/>
      <c r="G6" s="241"/>
      <c r="H6" s="241"/>
      <c r="I6" s="25"/>
      <c r="J6" s="25"/>
      <c r="K6" s="25"/>
      <c r="L6" s="25"/>
    </row>
    <row r="7" spans="1:13" x14ac:dyDescent="0.25">
      <c r="D7" s="242" t="s">
        <v>3</v>
      </c>
      <c r="E7" s="242"/>
      <c r="F7" s="242"/>
      <c r="G7" s="242"/>
      <c r="H7" s="242"/>
      <c r="I7" s="25"/>
      <c r="J7" s="25"/>
      <c r="K7" s="25"/>
      <c r="L7" s="25"/>
    </row>
    <row r="9" spans="1:13" x14ac:dyDescent="0.25">
      <c r="D9" s="240" t="s">
        <v>226</v>
      </c>
      <c r="E9" s="240"/>
      <c r="F9" s="240"/>
      <c r="G9" s="240"/>
      <c r="H9" s="240"/>
    </row>
    <row r="10" spans="1:13" x14ac:dyDescent="0.25">
      <c r="H10" s="113"/>
    </row>
    <row r="11" spans="1:13" ht="30.75" customHeight="1" x14ac:dyDescent="0.25">
      <c r="A11" s="243" t="s">
        <v>173</v>
      </c>
      <c r="B11" s="243"/>
      <c r="C11" s="52"/>
      <c r="D11" s="25"/>
      <c r="E11" s="244" t="s">
        <v>171</v>
      </c>
      <c r="F11" s="244"/>
      <c r="G11" s="244"/>
      <c r="H11" s="244"/>
      <c r="I11" s="244"/>
      <c r="J11" s="244"/>
      <c r="K11" s="244"/>
      <c r="L11" s="244"/>
      <c r="M11" s="244"/>
    </row>
    <row r="12" spans="1:13" x14ac:dyDescent="0.25">
      <c r="A12" s="25" t="s">
        <v>17</v>
      </c>
      <c r="B12" s="25"/>
      <c r="C12" s="25"/>
      <c r="D12" s="25"/>
      <c r="E12" s="242" t="s">
        <v>18</v>
      </c>
      <c r="F12" s="242"/>
      <c r="G12" s="242"/>
      <c r="H12" s="242"/>
      <c r="I12" s="242"/>
      <c r="J12" s="242"/>
      <c r="K12" s="242"/>
      <c r="L12" s="242"/>
      <c r="M12" s="242"/>
    </row>
    <row r="13" spans="1:13" x14ac:dyDescent="0.25">
      <c r="H13" s="113"/>
    </row>
    <row r="15" spans="1:13" ht="36" customHeight="1" x14ac:dyDescent="0.25">
      <c r="A15" s="238" t="s">
        <v>19</v>
      </c>
      <c r="B15" s="237" t="s">
        <v>20</v>
      </c>
      <c r="C15" s="238" t="s">
        <v>21</v>
      </c>
      <c r="D15" s="238" t="s">
        <v>22</v>
      </c>
      <c r="E15" s="239" t="s">
        <v>26</v>
      </c>
      <c r="F15" s="239"/>
      <c r="G15" s="239"/>
      <c r="H15" s="237" t="s">
        <v>27</v>
      </c>
      <c r="I15" s="237"/>
      <c r="J15" s="237"/>
      <c r="K15" s="237" t="s">
        <v>28</v>
      </c>
      <c r="L15" s="237"/>
      <c r="M15" s="237"/>
    </row>
    <row r="16" spans="1:13" x14ac:dyDescent="0.25">
      <c r="A16" s="238"/>
      <c r="B16" s="237"/>
      <c r="C16" s="238"/>
      <c r="D16" s="238"/>
      <c r="E16" s="114" t="s">
        <v>23</v>
      </c>
      <c r="F16" s="114" t="s">
        <v>24</v>
      </c>
      <c r="G16" s="114" t="s">
        <v>25</v>
      </c>
      <c r="H16" s="114" t="s">
        <v>23</v>
      </c>
      <c r="I16" s="114" t="s">
        <v>24</v>
      </c>
      <c r="J16" s="114" t="s">
        <v>25</v>
      </c>
      <c r="K16" s="114" t="s">
        <v>23</v>
      </c>
      <c r="L16" s="114" t="s">
        <v>24</v>
      </c>
      <c r="M16" s="114" t="s">
        <v>25</v>
      </c>
    </row>
    <row r="17" spans="1:13" ht="15" customHeight="1" x14ac:dyDescent="0.25">
      <c r="A17" s="114"/>
      <c r="B17" s="245" t="s">
        <v>322</v>
      </c>
      <c r="C17" s="227"/>
      <c r="D17" s="227"/>
      <c r="E17" s="227"/>
      <c r="F17" s="227"/>
      <c r="G17" s="227"/>
      <c r="H17" s="227"/>
      <c r="I17" s="227"/>
      <c r="J17" s="227"/>
      <c r="K17" s="227"/>
      <c r="L17" s="227"/>
      <c r="M17" s="228"/>
    </row>
    <row r="18" spans="1:13" x14ac:dyDescent="0.25">
      <c r="A18" s="115">
        <v>1</v>
      </c>
      <c r="B18" s="136" t="s">
        <v>128</v>
      </c>
      <c r="C18" s="136"/>
      <c r="D18" s="137"/>
      <c r="E18" s="67"/>
      <c r="F18" s="67"/>
      <c r="G18" s="67"/>
      <c r="H18" s="62"/>
      <c r="I18" s="62"/>
      <c r="J18" s="62"/>
      <c r="K18" s="62"/>
      <c r="L18" s="62"/>
      <c r="M18" s="62"/>
    </row>
    <row r="19" spans="1:13" ht="36" customHeight="1" x14ac:dyDescent="0.25">
      <c r="A19" s="115"/>
      <c r="B19" s="136" t="s">
        <v>241</v>
      </c>
      <c r="C19" s="136" t="s">
        <v>35</v>
      </c>
      <c r="D19" s="137" t="s">
        <v>153</v>
      </c>
      <c r="E19" s="67">
        <v>1154017</v>
      </c>
      <c r="F19" s="67">
        <v>0</v>
      </c>
      <c r="G19" s="67">
        <f t="shared" ref="G19:G22" si="0">E19+F19</f>
        <v>1154017</v>
      </c>
      <c r="H19" s="62">
        <v>0</v>
      </c>
      <c r="I19" s="62">
        <v>0</v>
      </c>
      <c r="J19" s="62">
        <f t="shared" ref="J19:J22" si="1">H19+I19</f>
        <v>0</v>
      </c>
      <c r="K19" s="59">
        <f t="shared" ref="K19:L22" si="2">H19-E19</f>
        <v>-1154017</v>
      </c>
      <c r="L19" s="59">
        <f t="shared" si="2"/>
        <v>0</v>
      </c>
      <c r="M19" s="59">
        <f t="shared" ref="M19:M22" si="3">K19+L19</f>
        <v>-1154017</v>
      </c>
    </row>
    <row r="20" spans="1:13" x14ac:dyDescent="0.25">
      <c r="A20" s="115"/>
      <c r="B20" s="137" t="s">
        <v>74</v>
      </c>
      <c r="C20" s="136" t="s">
        <v>32</v>
      </c>
      <c r="D20" s="137" t="s">
        <v>42</v>
      </c>
      <c r="E20" s="67">
        <v>9</v>
      </c>
      <c r="F20" s="67">
        <v>0</v>
      </c>
      <c r="G20" s="67">
        <f t="shared" si="0"/>
        <v>9</v>
      </c>
      <c r="H20" s="62">
        <v>0</v>
      </c>
      <c r="I20" s="62">
        <v>0</v>
      </c>
      <c r="J20" s="62">
        <f t="shared" si="1"/>
        <v>0</v>
      </c>
      <c r="K20" s="59">
        <f t="shared" si="2"/>
        <v>-9</v>
      </c>
      <c r="L20" s="59">
        <f t="shared" si="2"/>
        <v>0</v>
      </c>
      <c r="M20" s="62">
        <f t="shared" si="3"/>
        <v>-9</v>
      </c>
    </row>
    <row r="21" spans="1:13" ht="32.25" customHeight="1" x14ac:dyDescent="0.25">
      <c r="A21" s="115"/>
      <c r="B21" s="137" t="s">
        <v>132</v>
      </c>
      <c r="C21" s="136" t="s">
        <v>32</v>
      </c>
      <c r="D21" s="137" t="s">
        <v>42</v>
      </c>
      <c r="E21" s="67">
        <v>8</v>
      </c>
      <c r="F21" s="67">
        <v>0</v>
      </c>
      <c r="G21" s="67">
        <f t="shared" si="0"/>
        <v>8</v>
      </c>
      <c r="H21" s="62">
        <v>0</v>
      </c>
      <c r="I21" s="62">
        <v>0</v>
      </c>
      <c r="J21" s="62">
        <f t="shared" si="1"/>
        <v>0</v>
      </c>
      <c r="K21" s="59">
        <f t="shared" si="2"/>
        <v>-8</v>
      </c>
      <c r="L21" s="59">
        <f t="shared" si="2"/>
        <v>0</v>
      </c>
      <c r="M21" s="62">
        <f t="shared" si="3"/>
        <v>-8</v>
      </c>
    </row>
    <row r="22" spans="1:13" x14ac:dyDescent="0.25">
      <c r="A22" s="115"/>
      <c r="B22" s="137" t="s">
        <v>75</v>
      </c>
      <c r="C22" s="136" t="s">
        <v>32</v>
      </c>
      <c r="D22" s="137" t="s">
        <v>42</v>
      </c>
      <c r="E22" s="67">
        <v>2</v>
      </c>
      <c r="F22" s="67">
        <v>0</v>
      </c>
      <c r="G22" s="67">
        <f t="shared" si="0"/>
        <v>2</v>
      </c>
      <c r="H22" s="62">
        <v>0</v>
      </c>
      <c r="I22" s="62">
        <v>0</v>
      </c>
      <c r="J22" s="62">
        <f t="shared" si="1"/>
        <v>0</v>
      </c>
      <c r="K22" s="59">
        <f t="shared" si="2"/>
        <v>-2</v>
      </c>
      <c r="L22" s="59">
        <f t="shared" si="2"/>
        <v>0</v>
      </c>
      <c r="M22" s="62">
        <f t="shared" si="3"/>
        <v>-2</v>
      </c>
    </row>
    <row r="23" spans="1:13" x14ac:dyDescent="0.25">
      <c r="A23" s="114">
        <v>2</v>
      </c>
      <c r="B23" s="136" t="s">
        <v>129</v>
      </c>
      <c r="C23" s="116"/>
      <c r="D23" s="116"/>
      <c r="E23" s="68"/>
      <c r="F23" s="68"/>
      <c r="G23" s="67"/>
      <c r="H23" s="62"/>
      <c r="I23" s="62"/>
      <c r="J23" s="62"/>
      <c r="K23" s="62"/>
      <c r="L23" s="62"/>
      <c r="M23" s="62"/>
    </row>
    <row r="24" spans="1:13" ht="27.6" x14ac:dyDescent="0.25">
      <c r="A24" s="115"/>
      <c r="B24" s="137" t="s">
        <v>323</v>
      </c>
      <c r="C24" s="136" t="s">
        <v>32</v>
      </c>
      <c r="D24" s="136" t="s">
        <v>174</v>
      </c>
      <c r="E24" s="67">
        <v>1</v>
      </c>
      <c r="F24" s="67">
        <v>0</v>
      </c>
      <c r="G24" s="67">
        <f>F24+E24</f>
        <v>1</v>
      </c>
      <c r="H24" s="62">
        <v>0</v>
      </c>
      <c r="I24" s="62">
        <v>0</v>
      </c>
      <c r="J24" s="62">
        <f t="shared" ref="J24:J26" si="4">H24+I24</f>
        <v>0</v>
      </c>
      <c r="K24" s="59">
        <f>H24-E24</f>
        <v>-1</v>
      </c>
      <c r="L24" s="59">
        <f>I24-F24</f>
        <v>0</v>
      </c>
      <c r="M24" s="62">
        <f t="shared" ref="M24:M26" si="5">K24+L24</f>
        <v>-1</v>
      </c>
    </row>
    <row r="25" spans="1:13" x14ac:dyDescent="0.25">
      <c r="A25" s="115"/>
      <c r="B25" s="137" t="s">
        <v>324</v>
      </c>
      <c r="C25" s="136" t="s">
        <v>32</v>
      </c>
      <c r="D25" s="136" t="s">
        <v>174</v>
      </c>
      <c r="E25" s="67">
        <v>1</v>
      </c>
      <c r="F25" s="67">
        <v>0</v>
      </c>
      <c r="G25" s="67">
        <f t="shared" ref="G25:G26" si="6">F25+E25</f>
        <v>1</v>
      </c>
      <c r="H25" s="62">
        <v>0</v>
      </c>
      <c r="I25" s="62">
        <v>0</v>
      </c>
      <c r="J25" s="62">
        <f t="shared" si="4"/>
        <v>0</v>
      </c>
      <c r="K25" s="59">
        <f t="shared" ref="K25:K26" si="7">H25-E25</f>
        <v>-1</v>
      </c>
      <c r="L25" s="59">
        <f t="shared" ref="L25:L26" si="8">I25-F25</f>
        <v>0</v>
      </c>
      <c r="M25" s="62">
        <f t="shared" si="5"/>
        <v>-1</v>
      </c>
    </row>
    <row r="26" spans="1:13" x14ac:dyDescent="0.25">
      <c r="A26" s="115"/>
      <c r="B26" s="137" t="s">
        <v>325</v>
      </c>
      <c r="C26" s="136" t="s">
        <v>40</v>
      </c>
      <c r="D26" s="136" t="s">
        <v>42</v>
      </c>
      <c r="E26" s="67">
        <v>163</v>
      </c>
      <c r="F26" s="67">
        <v>0</v>
      </c>
      <c r="G26" s="67">
        <f t="shared" si="6"/>
        <v>163</v>
      </c>
      <c r="H26" s="62">
        <v>0</v>
      </c>
      <c r="I26" s="62">
        <v>0</v>
      </c>
      <c r="J26" s="62">
        <f t="shared" si="4"/>
        <v>0</v>
      </c>
      <c r="K26" s="59">
        <f t="shared" si="7"/>
        <v>-163</v>
      </c>
      <c r="L26" s="59">
        <f t="shared" si="8"/>
        <v>0</v>
      </c>
      <c r="M26" s="62">
        <f t="shared" si="5"/>
        <v>-163</v>
      </c>
    </row>
    <row r="27" spans="1:13" x14ac:dyDescent="0.25">
      <c r="A27" s="115">
        <v>3</v>
      </c>
      <c r="B27" s="136" t="s">
        <v>130</v>
      </c>
      <c r="C27" s="136"/>
      <c r="D27" s="136"/>
      <c r="E27" s="62"/>
      <c r="F27" s="62"/>
      <c r="G27" s="67"/>
      <c r="H27" s="62"/>
      <c r="I27" s="62"/>
      <c r="J27" s="62"/>
      <c r="K27" s="62"/>
      <c r="L27" s="62"/>
      <c r="M27" s="62"/>
    </row>
    <row r="28" spans="1:13" x14ac:dyDescent="0.25">
      <c r="A28" s="115"/>
      <c r="B28" s="137" t="s">
        <v>295</v>
      </c>
      <c r="C28" s="136" t="s">
        <v>35</v>
      </c>
      <c r="D28" s="136" t="s">
        <v>115</v>
      </c>
      <c r="E28" s="67">
        <v>7079.86</v>
      </c>
      <c r="F28" s="67">
        <v>0</v>
      </c>
      <c r="G28" s="67">
        <f t="shared" ref="G28:G33" si="9">E28+F28</f>
        <v>7079.86</v>
      </c>
      <c r="H28" s="62">
        <v>0</v>
      </c>
      <c r="I28" s="62">
        <v>0</v>
      </c>
      <c r="J28" s="62">
        <f t="shared" ref="J28:J30" si="10">H28+I28</f>
        <v>0</v>
      </c>
      <c r="K28" s="59">
        <f t="shared" ref="K28:L30" si="11">H28-E28</f>
        <v>-7079.86</v>
      </c>
      <c r="L28" s="59">
        <f t="shared" si="11"/>
        <v>0</v>
      </c>
      <c r="M28" s="62">
        <f t="shared" ref="M28:M30" si="12">K28+L28</f>
        <v>-7079.86</v>
      </c>
    </row>
    <row r="29" spans="1:13" ht="27.6" x14ac:dyDescent="0.25">
      <c r="A29" s="115"/>
      <c r="B29" s="137" t="s">
        <v>326</v>
      </c>
      <c r="C29" s="136" t="s">
        <v>35</v>
      </c>
      <c r="D29" s="136" t="s">
        <v>115</v>
      </c>
      <c r="E29" s="67">
        <v>1154017</v>
      </c>
      <c r="F29" s="67">
        <v>0</v>
      </c>
      <c r="G29" s="67">
        <f t="shared" si="9"/>
        <v>1154017</v>
      </c>
      <c r="H29" s="62">
        <v>0</v>
      </c>
      <c r="I29" s="62">
        <v>0</v>
      </c>
      <c r="J29" s="62">
        <f t="shared" si="10"/>
        <v>0</v>
      </c>
      <c r="K29" s="59">
        <f t="shared" si="11"/>
        <v>-1154017</v>
      </c>
      <c r="L29" s="59">
        <f t="shared" si="11"/>
        <v>0</v>
      </c>
      <c r="M29" s="62">
        <f t="shared" si="12"/>
        <v>-1154017</v>
      </c>
    </row>
    <row r="30" spans="1:13" ht="27.6" x14ac:dyDescent="0.25">
      <c r="A30" s="115"/>
      <c r="B30" s="137" t="s">
        <v>327</v>
      </c>
      <c r="C30" s="136" t="s">
        <v>35</v>
      </c>
      <c r="D30" s="136" t="s">
        <v>115</v>
      </c>
      <c r="E30" s="67">
        <v>1154017</v>
      </c>
      <c r="F30" s="67">
        <v>0</v>
      </c>
      <c r="G30" s="67">
        <f t="shared" si="9"/>
        <v>1154017</v>
      </c>
      <c r="H30" s="62">
        <v>0</v>
      </c>
      <c r="I30" s="62">
        <v>0</v>
      </c>
      <c r="J30" s="62">
        <f t="shared" si="10"/>
        <v>0</v>
      </c>
      <c r="K30" s="59">
        <f t="shared" si="11"/>
        <v>-1154017</v>
      </c>
      <c r="L30" s="59">
        <f t="shared" si="11"/>
        <v>0</v>
      </c>
      <c r="M30" s="62">
        <f t="shared" si="12"/>
        <v>-1154017</v>
      </c>
    </row>
    <row r="31" spans="1:13" x14ac:dyDescent="0.25">
      <c r="A31" s="136">
        <v>4</v>
      </c>
      <c r="B31" s="137" t="s">
        <v>126</v>
      </c>
      <c r="C31" s="136"/>
      <c r="D31" s="136"/>
      <c r="E31" s="67"/>
      <c r="F31" s="67"/>
      <c r="G31" s="67"/>
      <c r="H31" s="62"/>
      <c r="I31" s="62"/>
      <c r="J31" s="62"/>
      <c r="K31" s="59"/>
      <c r="L31" s="59"/>
      <c r="M31" s="62"/>
    </row>
    <row r="32" spans="1:13" ht="27.6" x14ac:dyDescent="0.25">
      <c r="A32" s="136"/>
      <c r="B32" s="137" t="s">
        <v>328</v>
      </c>
      <c r="C32" s="136" t="s">
        <v>169</v>
      </c>
      <c r="D32" s="136" t="s">
        <v>115</v>
      </c>
      <c r="E32" s="67">
        <v>20</v>
      </c>
      <c r="F32" s="67">
        <v>0</v>
      </c>
      <c r="G32" s="67">
        <f t="shared" si="9"/>
        <v>20</v>
      </c>
      <c r="H32" s="62">
        <v>0</v>
      </c>
      <c r="I32" s="62">
        <v>0</v>
      </c>
      <c r="J32" s="62">
        <f t="shared" ref="J32:J33" si="13">H32+I32</f>
        <v>0</v>
      </c>
      <c r="K32" s="59">
        <f t="shared" ref="K32:K33" si="14">H32-E32</f>
        <v>-20</v>
      </c>
      <c r="L32" s="59">
        <f t="shared" ref="L32:L33" si="15">I32-F32</f>
        <v>0</v>
      </c>
      <c r="M32" s="62">
        <f t="shared" ref="M32:M33" si="16">K32+L32</f>
        <v>-20</v>
      </c>
    </row>
    <row r="33" spans="1:13" ht="27.6" x14ac:dyDescent="0.25">
      <c r="A33" s="136"/>
      <c r="B33" s="137" t="s">
        <v>329</v>
      </c>
      <c r="C33" s="136" t="s">
        <v>169</v>
      </c>
      <c r="D33" s="136" t="s">
        <v>115</v>
      </c>
      <c r="E33" s="67">
        <v>5.3</v>
      </c>
      <c r="F33" s="67">
        <v>0</v>
      </c>
      <c r="G33" s="67">
        <f t="shared" si="9"/>
        <v>5.3</v>
      </c>
      <c r="H33" s="62">
        <v>0</v>
      </c>
      <c r="I33" s="62">
        <v>0</v>
      </c>
      <c r="J33" s="62">
        <f t="shared" si="13"/>
        <v>0</v>
      </c>
      <c r="K33" s="59">
        <f t="shared" si="14"/>
        <v>-5.3</v>
      </c>
      <c r="L33" s="59">
        <f t="shared" si="15"/>
        <v>0</v>
      </c>
      <c r="M33" s="62">
        <f t="shared" si="16"/>
        <v>-5.3</v>
      </c>
    </row>
    <row r="34" spans="1:13" x14ac:dyDescent="0.25">
      <c r="A34" s="44"/>
      <c r="B34" s="158"/>
      <c r="C34" s="44"/>
      <c r="D34" s="44"/>
      <c r="E34" s="160"/>
      <c r="F34" s="160"/>
      <c r="G34" s="160"/>
      <c r="H34" s="159"/>
      <c r="I34" s="159"/>
      <c r="J34" s="159"/>
      <c r="K34" s="141"/>
      <c r="L34" s="141"/>
      <c r="M34" s="159"/>
    </row>
    <row r="35" spans="1:13" x14ac:dyDescent="0.25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</row>
    <row r="36" spans="1:13" s="127" customFormat="1" x14ac:dyDescent="0.25">
      <c r="A36" s="61" t="s">
        <v>224</v>
      </c>
      <c r="H36" s="126"/>
      <c r="I36" s="126"/>
      <c r="K36" s="214" t="s">
        <v>225</v>
      </c>
      <c r="L36" s="214"/>
    </row>
    <row r="37" spans="1:13" s="1" customFormat="1" x14ac:dyDescent="0.25">
      <c r="F37" s="19"/>
      <c r="H37" s="229" t="s">
        <v>13</v>
      </c>
      <c r="I37" s="229"/>
      <c r="K37" s="230" t="s">
        <v>14</v>
      </c>
      <c r="L37" s="230"/>
    </row>
  </sheetData>
  <mergeCells count="20">
    <mergeCell ref="B17:M17"/>
    <mergeCell ref="K36:L36"/>
    <mergeCell ref="H37:I37"/>
    <mergeCell ref="K37:L37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  <mergeCell ref="D9:H9"/>
    <mergeCell ref="D2:H2"/>
    <mergeCell ref="D3:H3"/>
    <mergeCell ref="D4:H4"/>
    <mergeCell ref="D6:H6"/>
    <mergeCell ref="D7:H7"/>
  </mergeCells>
  <pageMargins left="0.78740157480314965" right="0.78740157480314965" top="1.1811023622047245" bottom="0.39370078740157483" header="0.31496062992125984" footer="0.31496062992125984"/>
  <pageSetup paperSize="9" scale="40" fitToHeight="4" orientation="landscape" r:id="rId1"/>
  <colBreaks count="1" manualBreakCount="1">
    <brk id="13" max="66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M72"/>
  <sheetViews>
    <sheetView view="pageBreakPreview" topLeftCell="A46" zoomScale="60" zoomScaleNormal="90" workbookViewId="0">
      <selection activeCell="I62" sqref="I62"/>
    </sheetView>
  </sheetViews>
  <sheetFormatPr defaultColWidth="9.109375" defaultRowHeight="13.8" x14ac:dyDescent="0.25"/>
  <cols>
    <col min="1" max="1" width="9.109375" style="19"/>
    <col min="2" max="2" width="47.88671875" style="19" customWidth="1"/>
    <col min="3" max="3" width="11.6640625" style="19" customWidth="1"/>
    <col min="4" max="4" width="25.44140625" style="19" customWidth="1"/>
    <col min="5" max="5" width="19" style="19" customWidth="1"/>
    <col min="6" max="6" width="12" style="19" customWidth="1"/>
    <col min="7" max="7" width="14.109375" style="19" customWidth="1"/>
    <col min="8" max="8" width="18" style="19" customWidth="1"/>
    <col min="9" max="9" width="11.88671875" style="19" customWidth="1"/>
    <col min="10" max="10" width="14" style="19" customWidth="1"/>
    <col min="11" max="11" width="12.6640625" style="19" customWidth="1"/>
    <col min="12" max="13" width="13" style="19" customWidth="1"/>
    <col min="14" max="16384" width="9.109375" style="19"/>
  </cols>
  <sheetData>
    <row r="3" spans="1:13" x14ac:dyDescent="0.25">
      <c r="D3" s="240" t="s">
        <v>0</v>
      </c>
      <c r="E3" s="240"/>
      <c r="F3" s="240"/>
      <c r="G3" s="240"/>
      <c r="H3" s="240"/>
      <c r="I3" s="23"/>
    </row>
    <row r="4" spans="1:13" x14ac:dyDescent="0.25">
      <c r="C4" s="51"/>
      <c r="D4" s="240" t="s">
        <v>15</v>
      </c>
      <c r="E4" s="240"/>
      <c r="F4" s="240"/>
      <c r="G4" s="240"/>
      <c r="H4" s="240"/>
    </row>
    <row r="5" spans="1:13" x14ac:dyDescent="0.25">
      <c r="D5" s="240" t="s">
        <v>16</v>
      </c>
      <c r="E5" s="240"/>
      <c r="F5" s="240"/>
      <c r="G5" s="240"/>
      <c r="H5" s="240"/>
      <c r="I5" s="24"/>
      <c r="J5" s="24"/>
    </row>
    <row r="7" spans="1:13" x14ac:dyDescent="0.25">
      <c r="D7" s="241" t="s">
        <v>113</v>
      </c>
      <c r="E7" s="241"/>
      <c r="F7" s="241"/>
      <c r="G7" s="241"/>
      <c r="H7" s="241"/>
      <c r="I7" s="25"/>
      <c r="J7" s="25"/>
      <c r="K7" s="25"/>
      <c r="L7" s="25"/>
    </row>
    <row r="8" spans="1:13" x14ac:dyDescent="0.25">
      <c r="D8" s="242" t="s">
        <v>3</v>
      </c>
      <c r="E8" s="242"/>
      <c r="F8" s="242"/>
      <c r="G8" s="242"/>
      <c r="H8" s="242"/>
      <c r="I8" s="25"/>
      <c r="J8" s="25"/>
      <c r="K8" s="25"/>
      <c r="L8" s="25"/>
    </row>
    <row r="10" spans="1:13" x14ac:dyDescent="0.25">
      <c r="D10" s="240" t="s">
        <v>226</v>
      </c>
      <c r="E10" s="240"/>
      <c r="F10" s="240"/>
      <c r="G10" s="240"/>
      <c r="H10" s="240"/>
    </row>
    <row r="11" spans="1:13" x14ac:dyDescent="0.25">
      <c r="H11" s="24"/>
    </row>
    <row r="12" spans="1:13" ht="30.75" customHeight="1" x14ac:dyDescent="0.25">
      <c r="A12" s="243" t="s">
        <v>176</v>
      </c>
      <c r="B12" s="243"/>
      <c r="C12" s="52"/>
      <c r="D12" s="25"/>
      <c r="E12" s="244" t="s">
        <v>177</v>
      </c>
      <c r="F12" s="244"/>
      <c r="G12" s="244"/>
      <c r="H12" s="244"/>
      <c r="I12" s="244"/>
      <c r="J12" s="244"/>
      <c r="K12" s="244"/>
      <c r="L12" s="244"/>
      <c r="M12" s="244"/>
    </row>
    <row r="13" spans="1:13" x14ac:dyDescent="0.25">
      <c r="A13" s="25" t="s">
        <v>17</v>
      </c>
      <c r="B13" s="25"/>
      <c r="C13" s="25"/>
      <c r="D13" s="25"/>
      <c r="E13" s="242" t="s">
        <v>18</v>
      </c>
      <c r="F13" s="242"/>
      <c r="G13" s="242"/>
      <c r="H13" s="242"/>
      <c r="I13" s="242"/>
      <c r="J13" s="242"/>
      <c r="K13" s="242"/>
      <c r="L13" s="242"/>
      <c r="M13" s="242"/>
    </row>
    <row r="14" spans="1:13" x14ac:dyDescent="0.25">
      <c r="H14" s="24"/>
    </row>
    <row r="16" spans="1:13" ht="36" customHeight="1" x14ac:dyDescent="0.25">
      <c r="A16" s="238" t="s">
        <v>19</v>
      </c>
      <c r="B16" s="237" t="s">
        <v>20</v>
      </c>
      <c r="C16" s="238" t="s">
        <v>21</v>
      </c>
      <c r="D16" s="238" t="s">
        <v>22</v>
      </c>
      <c r="E16" s="239" t="s">
        <v>26</v>
      </c>
      <c r="F16" s="239"/>
      <c r="G16" s="239"/>
      <c r="H16" s="237" t="s">
        <v>27</v>
      </c>
      <c r="I16" s="237"/>
      <c r="J16" s="237"/>
      <c r="K16" s="237" t="s">
        <v>28</v>
      </c>
      <c r="L16" s="237"/>
      <c r="M16" s="237"/>
    </row>
    <row r="17" spans="1:13" ht="27.6" x14ac:dyDescent="0.25">
      <c r="A17" s="238"/>
      <c r="B17" s="237"/>
      <c r="C17" s="238"/>
      <c r="D17" s="238"/>
      <c r="E17" s="20" t="s">
        <v>23</v>
      </c>
      <c r="F17" s="20" t="s">
        <v>24</v>
      </c>
      <c r="G17" s="20" t="s">
        <v>25</v>
      </c>
      <c r="H17" s="20" t="s">
        <v>23</v>
      </c>
      <c r="I17" s="20" t="s">
        <v>24</v>
      </c>
      <c r="J17" s="20" t="s">
        <v>25</v>
      </c>
      <c r="K17" s="20" t="s">
        <v>23</v>
      </c>
      <c r="L17" s="20" t="s">
        <v>24</v>
      </c>
      <c r="M17" s="20" t="s">
        <v>25</v>
      </c>
    </row>
    <row r="18" spans="1:13" ht="15" customHeight="1" x14ac:dyDescent="0.25">
      <c r="A18" s="20"/>
      <c r="B18" s="245" t="s">
        <v>330</v>
      </c>
      <c r="C18" s="227"/>
      <c r="D18" s="227"/>
      <c r="E18" s="227"/>
      <c r="F18" s="227"/>
      <c r="G18" s="227"/>
      <c r="H18" s="227"/>
      <c r="I18" s="227"/>
      <c r="J18" s="227"/>
      <c r="K18" s="227"/>
      <c r="L18" s="227"/>
      <c r="M18" s="228"/>
    </row>
    <row r="19" spans="1:13" x14ac:dyDescent="0.25">
      <c r="A19" s="21">
        <v>1</v>
      </c>
      <c r="B19" s="136" t="s">
        <v>128</v>
      </c>
      <c r="C19" s="136"/>
      <c r="D19" s="137"/>
      <c r="E19" s="64"/>
      <c r="F19" s="64"/>
      <c r="G19" s="64"/>
      <c r="H19" s="66"/>
      <c r="I19" s="66"/>
      <c r="J19" s="66"/>
      <c r="K19" s="66"/>
      <c r="L19" s="174"/>
      <c r="M19" s="174"/>
    </row>
    <row r="20" spans="1:13" x14ac:dyDescent="0.25">
      <c r="A20" s="96"/>
      <c r="B20" s="136" t="s">
        <v>57</v>
      </c>
      <c r="C20" s="136" t="s">
        <v>35</v>
      </c>
      <c r="D20" s="137" t="s">
        <v>114</v>
      </c>
      <c r="E20" s="67">
        <v>4033510</v>
      </c>
      <c r="F20" s="67">
        <v>0</v>
      </c>
      <c r="G20" s="67">
        <f t="shared" ref="G20" si="0">E20+F20</f>
        <v>4033510</v>
      </c>
      <c r="H20" s="62">
        <v>1741064</v>
      </c>
      <c r="I20" s="62">
        <v>0</v>
      </c>
      <c r="J20" s="62">
        <f t="shared" ref="J20" si="1">H20+I20</f>
        <v>1741064</v>
      </c>
      <c r="K20" s="59">
        <f t="shared" ref="K20:L26" si="2">H20-E20</f>
        <v>-2292446</v>
      </c>
      <c r="L20" s="59">
        <f t="shared" si="2"/>
        <v>0</v>
      </c>
      <c r="M20" s="59">
        <f t="shared" ref="M20" si="3">K20+L20</f>
        <v>-2292446</v>
      </c>
    </row>
    <row r="21" spans="1:13" ht="27.6" x14ac:dyDescent="0.25">
      <c r="A21" s="21"/>
      <c r="B21" s="137" t="s">
        <v>58</v>
      </c>
      <c r="C21" s="136" t="s">
        <v>32</v>
      </c>
      <c r="D21" s="137" t="s">
        <v>42</v>
      </c>
      <c r="E21" s="67">
        <v>1</v>
      </c>
      <c r="F21" s="67">
        <v>0</v>
      </c>
      <c r="G21" s="67">
        <f t="shared" ref="G21:G68" si="4">E21+F21</f>
        <v>1</v>
      </c>
      <c r="H21" s="62">
        <v>1</v>
      </c>
      <c r="I21" s="62">
        <v>0</v>
      </c>
      <c r="J21" s="62">
        <f t="shared" ref="J21:J69" si="5">H21+I21</f>
        <v>1</v>
      </c>
      <c r="K21" s="59">
        <f t="shared" si="2"/>
        <v>0</v>
      </c>
      <c r="L21" s="59">
        <f t="shared" si="2"/>
        <v>0</v>
      </c>
      <c r="M21" s="62">
        <f t="shared" ref="M21:M69" si="6">K21+L21</f>
        <v>0</v>
      </c>
    </row>
    <row r="22" spans="1:13" ht="28.5" customHeight="1" x14ac:dyDescent="0.25">
      <c r="A22" s="21"/>
      <c r="B22" s="137" t="s">
        <v>331</v>
      </c>
      <c r="C22" s="136"/>
      <c r="D22" s="137"/>
      <c r="E22" s="67">
        <v>25</v>
      </c>
      <c r="F22" s="67">
        <v>0</v>
      </c>
      <c r="G22" s="67">
        <f t="shared" si="4"/>
        <v>25</v>
      </c>
      <c r="H22" s="62">
        <v>21.25</v>
      </c>
      <c r="I22" s="62">
        <v>0</v>
      </c>
      <c r="J22" s="62">
        <f t="shared" si="5"/>
        <v>21.25</v>
      </c>
      <c r="K22" s="59">
        <f t="shared" si="2"/>
        <v>-3.75</v>
      </c>
      <c r="L22" s="59">
        <f t="shared" si="2"/>
        <v>0</v>
      </c>
      <c r="M22" s="62">
        <f t="shared" si="6"/>
        <v>-3.75</v>
      </c>
    </row>
    <row r="23" spans="1:13" ht="27.6" x14ac:dyDescent="0.25">
      <c r="A23" s="21"/>
      <c r="B23" s="137" t="s">
        <v>332</v>
      </c>
      <c r="C23" s="136" t="s">
        <v>32</v>
      </c>
      <c r="D23" s="137" t="s">
        <v>33</v>
      </c>
      <c r="E23" s="67">
        <v>7.5</v>
      </c>
      <c r="F23" s="67">
        <v>0</v>
      </c>
      <c r="G23" s="67">
        <f t="shared" si="4"/>
        <v>7.5</v>
      </c>
      <c r="H23" s="62">
        <v>6.25</v>
      </c>
      <c r="I23" s="62">
        <v>0</v>
      </c>
      <c r="J23" s="62">
        <f t="shared" si="5"/>
        <v>6.25</v>
      </c>
      <c r="K23" s="59">
        <f t="shared" si="2"/>
        <v>-1.25</v>
      </c>
      <c r="L23" s="59">
        <f t="shared" si="2"/>
        <v>0</v>
      </c>
      <c r="M23" s="62">
        <f t="shared" si="6"/>
        <v>-1.25</v>
      </c>
    </row>
    <row r="24" spans="1:13" ht="29.25" customHeight="1" x14ac:dyDescent="0.25">
      <c r="A24" s="21"/>
      <c r="B24" s="137" t="s">
        <v>333</v>
      </c>
      <c r="C24" s="136" t="s">
        <v>32</v>
      </c>
      <c r="D24" s="137" t="s">
        <v>33</v>
      </c>
      <c r="E24" s="67">
        <v>15</v>
      </c>
      <c r="F24" s="67">
        <v>0</v>
      </c>
      <c r="G24" s="67">
        <f t="shared" si="4"/>
        <v>15</v>
      </c>
      <c r="H24" s="62">
        <v>12.75</v>
      </c>
      <c r="I24" s="62">
        <v>0</v>
      </c>
      <c r="J24" s="62">
        <f t="shared" si="5"/>
        <v>12.75</v>
      </c>
      <c r="K24" s="59">
        <f t="shared" si="2"/>
        <v>-2.25</v>
      </c>
      <c r="L24" s="59">
        <f t="shared" si="2"/>
        <v>0</v>
      </c>
      <c r="M24" s="62">
        <f t="shared" si="6"/>
        <v>-2.25</v>
      </c>
    </row>
    <row r="25" spans="1:13" x14ac:dyDescent="0.25">
      <c r="A25" s="21"/>
      <c r="B25" s="137" t="s">
        <v>334</v>
      </c>
      <c r="C25" s="136" t="s">
        <v>32</v>
      </c>
      <c r="D25" s="137" t="s">
        <v>33</v>
      </c>
      <c r="E25" s="67">
        <v>1</v>
      </c>
      <c r="F25" s="67">
        <v>0</v>
      </c>
      <c r="G25" s="67">
        <f t="shared" si="4"/>
        <v>1</v>
      </c>
      <c r="H25" s="62">
        <v>1</v>
      </c>
      <c r="I25" s="62">
        <v>0</v>
      </c>
      <c r="J25" s="62">
        <f t="shared" si="5"/>
        <v>1</v>
      </c>
      <c r="K25" s="59">
        <f t="shared" si="2"/>
        <v>0</v>
      </c>
      <c r="L25" s="59">
        <f t="shared" si="2"/>
        <v>0</v>
      </c>
      <c r="M25" s="62">
        <f t="shared" si="6"/>
        <v>0</v>
      </c>
    </row>
    <row r="26" spans="1:13" x14ac:dyDescent="0.25">
      <c r="A26" s="21"/>
      <c r="B26" s="137" t="s">
        <v>187</v>
      </c>
      <c r="C26" s="136" t="s">
        <v>32</v>
      </c>
      <c r="D26" s="137" t="s">
        <v>33</v>
      </c>
      <c r="E26" s="67">
        <v>1.5</v>
      </c>
      <c r="F26" s="67">
        <v>0</v>
      </c>
      <c r="G26" s="67">
        <f t="shared" si="4"/>
        <v>1.5</v>
      </c>
      <c r="H26" s="62">
        <v>1.25</v>
      </c>
      <c r="I26" s="62">
        <v>0</v>
      </c>
      <c r="J26" s="62">
        <f t="shared" si="5"/>
        <v>1.25</v>
      </c>
      <c r="K26" s="59">
        <f t="shared" si="2"/>
        <v>-0.25</v>
      </c>
      <c r="L26" s="59">
        <f t="shared" si="2"/>
        <v>0</v>
      </c>
      <c r="M26" s="62">
        <f t="shared" si="6"/>
        <v>-0.25</v>
      </c>
    </row>
    <row r="27" spans="1:13" ht="31.5" customHeight="1" x14ac:dyDescent="0.25">
      <c r="A27" s="21"/>
      <c r="B27" s="137" t="s">
        <v>335</v>
      </c>
      <c r="C27" s="136" t="s">
        <v>32</v>
      </c>
      <c r="D27" s="137" t="s">
        <v>33</v>
      </c>
      <c r="E27" s="67">
        <v>23.5</v>
      </c>
      <c r="F27" s="67">
        <v>0</v>
      </c>
      <c r="G27" s="67">
        <f t="shared" si="4"/>
        <v>23.5</v>
      </c>
      <c r="H27" s="62">
        <v>19.25</v>
      </c>
      <c r="I27" s="62">
        <v>0</v>
      </c>
      <c r="J27" s="62">
        <f t="shared" si="5"/>
        <v>19.25</v>
      </c>
      <c r="K27" s="59">
        <f t="shared" ref="K27:K28" si="7">H27-E27</f>
        <v>-4.25</v>
      </c>
      <c r="L27" s="59">
        <f t="shared" ref="L27:L28" si="8">I27-F27</f>
        <v>0</v>
      </c>
      <c r="M27" s="62">
        <f t="shared" si="6"/>
        <v>-4.25</v>
      </c>
    </row>
    <row r="28" spans="1:13" ht="27.6" x14ac:dyDescent="0.25">
      <c r="A28" s="21"/>
      <c r="B28" s="137" t="s">
        <v>60</v>
      </c>
      <c r="C28" s="136" t="s">
        <v>32</v>
      </c>
      <c r="D28" s="137" t="s">
        <v>33</v>
      </c>
      <c r="E28" s="67">
        <v>2.5</v>
      </c>
      <c r="F28" s="67">
        <v>0</v>
      </c>
      <c r="G28" s="67">
        <f t="shared" si="4"/>
        <v>2.5</v>
      </c>
      <c r="H28" s="62">
        <v>2</v>
      </c>
      <c r="I28" s="62">
        <v>0</v>
      </c>
      <c r="J28" s="62">
        <f t="shared" si="5"/>
        <v>2</v>
      </c>
      <c r="K28" s="59">
        <f t="shared" si="7"/>
        <v>-0.5</v>
      </c>
      <c r="L28" s="59">
        <f t="shared" si="8"/>
        <v>0</v>
      </c>
      <c r="M28" s="62">
        <f t="shared" si="6"/>
        <v>-0.5</v>
      </c>
    </row>
    <row r="29" spans="1:13" x14ac:dyDescent="0.25">
      <c r="A29" s="20">
        <v>2</v>
      </c>
      <c r="B29" s="136" t="s">
        <v>129</v>
      </c>
      <c r="C29" s="50"/>
      <c r="D29" s="50"/>
      <c r="E29" s="68"/>
      <c r="F29" s="68"/>
      <c r="G29" s="67"/>
      <c r="H29" s="62"/>
      <c r="I29" s="62"/>
      <c r="J29" s="62"/>
      <c r="K29" s="62"/>
      <c r="L29" s="62"/>
      <c r="M29" s="62"/>
    </row>
    <row r="30" spans="1:13" ht="38.25" customHeight="1" x14ac:dyDescent="0.25">
      <c r="A30" s="21"/>
      <c r="B30" s="137" t="s">
        <v>61</v>
      </c>
      <c r="C30" s="136"/>
      <c r="D30" s="136"/>
      <c r="E30" s="67">
        <v>993</v>
      </c>
      <c r="F30" s="67">
        <v>0</v>
      </c>
      <c r="G30" s="67">
        <f t="shared" ref="G30" si="9">E30+F30</f>
        <v>993</v>
      </c>
      <c r="H30" s="62">
        <v>710</v>
      </c>
      <c r="I30" s="62">
        <v>0</v>
      </c>
      <c r="J30" s="62">
        <f t="shared" ref="J30" si="10">H30+I30</f>
        <v>710</v>
      </c>
      <c r="K30" s="59">
        <f t="shared" ref="K30" si="11">H30-E30</f>
        <v>-283</v>
      </c>
      <c r="L30" s="59">
        <f t="shared" ref="L30" si="12">I30-F30</f>
        <v>0</v>
      </c>
      <c r="M30" s="62">
        <f t="shared" ref="M30" si="13">K30+L30</f>
        <v>-283</v>
      </c>
    </row>
    <row r="31" spans="1:13" x14ac:dyDescent="0.25">
      <c r="A31" s="21"/>
      <c r="B31" s="137" t="s">
        <v>62</v>
      </c>
      <c r="C31" s="136" t="s">
        <v>40</v>
      </c>
      <c r="D31" s="136" t="s">
        <v>63</v>
      </c>
      <c r="E31" s="62">
        <v>554</v>
      </c>
      <c r="F31" s="62">
        <v>0</v>
      </c>
      <c r="G31" s="67">
        <f t="shared" si="4"/>
        <v>554</v>
      </c>
      <c r="H31" s="62">
        <v>401</v>
      </c>
      <c r="I31" s="62">
        <v>0</v>
      </c>
      <c r="J31" s="62">
        <f t="shared" si="5"/>
        <v>401</v>
      </c>
      <c r="K31" s="59">
        <f t="shared" ref="K31" si="14">H31-E31</f>
        <v>-153</v>
      </c>
      <c r="L31" s="59">
        <f t="shared" ref="L31" si="15">I31-F31</f>
        <v>0</v>
      </c>
      <c r="M31" s="62">
        <f t="shared" si="6"/>
        <v>-153</v>
      </c>
    </row>
    <row r="32" spans="1:13" x14ac:dyDescent="0.25">
      <c r="A32" s="21"/>
      <c r="B32" s="137" t="s">
        <v>64</v>
      </c>
      <c r="C32" s="136" t="s">
        <v>40</v>
      </c>
      <c r="D32" s="136" t="s">
        <v>63</v>
      </c>
      <c r="E32" s="62">
        <v>201</v>
      </c>
      <c r="F32" s="62">
        <v>0</v>
      </c>
      <c r="G32" s="67">
        <f t="shared" si="4"/>
        <v>201</v>
      </c>
      <c r="H32" s="62">
        <v>138</v>
      </c>
      <c r="I32" s="62">
        <v>0</v>
      </c>
      <c r="J32" s="62">
        <f t="shared" si="5"/>
        <v>138</v>
      </c>
      <c r="K32" s="59">
        <f t="shared" ref="K32" si="16">H32-E32</f>
        <v>-63</v>
      </c>
      <c r="L32" s="59">
        <f t="shared" ref="L32" si="17">I32-F32</f>
        <v>0</v>
      </c>
      <c r="M32" s="62">
        <f t="shared" si="6"/>
        <v>-63</v>
      </c>
    </row>
    <row r="33" spans="1:13" x14ac:dyDescent="0.25">
      <c r="A33" s="21"/>
      <c r="B33" s="137" t="s">
        <v>336</v>
      </c>
      <c r="C33" s="136" t="s">
        <v>40</v>
      </c>
      <c r="D33" s="136" t="s">
        <v>63</v>
      </c>
      <c r="E33" s="62">
        <v>102</v>
      </c>
      <c r="F33" s="62">
        <v>0</v>
      </c>
      <c r="G33" s="67">
        <f t="shared" si="4"/>
        <v>102</v>
      </c>
      <c r="H33" s="62">
        <v>72</v>
      </c>
      <c r="I33" s="62">
        <v>0</v>
      </c>
      <c r="J33" s="62">
        <f t="shared" si="5"/>
        <v>72</v>
      </c>
      <c r="K33" s="59">
        <f t="shared" ref="K33" si="18">H33-E33</f>
        <v>-30</v>
      </c>
      <c r="L33" s="59">
        <f t="shared" ref="L33" si="19">I33-F33</f>
        <v>0</v>
      </c>
      <c r="M33" s="62">
        <f t="shared" si="6"/>
        <v>-30</v>
      </c>
    </row>
    <row r="34" spans="1:13" x14ac:dyDescent="0.25">
      <c r="A34" s="21"/>
      <c r="B34" s="137" t="s">
        <v>338</v>
      </c>
      <c r="C34" s="136" t="s">
        <v>40</v>
      </c>
      <c r="D34" s="136" t="s">
        <v>63</v>
      </c>
      <c r="E34" s="62">
        <v>100</v>
      </c>
      <c r="F34" s="62">
        <v>0</v>
      </c>
      <c r="G34" s="67">
        <f t="shared" si="4"/>
        <v>100</v>
      </c>
      <c r="H34" s="62">
        <v>75</v>
      </c>
      <c r="I34" s="62">
        <v>0</v>
      </c>
      <c r="J34" s="62">
        <f t="shared" si="5"/>
        <v>75</v>
      </c>
      <c r="K34" s="59">
        <f t="shared" ref="K34:K36" si="20">H34-E34</f>
        <v>-25</v>
      </c>
      <c r="L34" s="59">
        <f t="shared" ref="L34" si="21">I34-F34</f>
        <v>0</v>
      </c>
      <c r="M34" s="62">
        <f t="shared" si="6"/>
        <v>-25</v>
      </c>
    </row>
    <row r="35" spans="1:13" x14ac:dyDescent="0.25">
      <c r="A35" s="108"/>
      <c r="B35" s="137" t="s">
        <v>337</v>
      </c>
      <c r="C35" s="136" t="s">
        <v>40</v>
      </c>
      <c r="D35" s="136" t="s">
        <v>63</v>
      </c>
      <c r="E35" s="62">
        <v>0</v>
      </c>
      <c r="F35" s="62">
        <v>0</v>
      </c>
      <c r="G35" s="67">
        <f t="shared" si="4"/>
        <v>0</v>
      </c>
      <c r="H35" s="62">
        <v>0</v>
      </c>
      <c r="I35" s="62">
        <v>0</v>
      </c>
      <c r="J35" s="62">
        <f t="shared" si="5"/>
        <v>0</v>
      </c>
      <c r="K35" s="59">
        <f t="shared" si="20"/>
        <v>0</v>
      </c>
      <c r="L35" s="59">
        <f t="shared" ref="L35" si="22">I35-F35</f>
        <v>0</v>
      </c>
      <c r="M35" s="62">
        <f t="shared" ref="M35" si="23">K35+L35</f>
        <v>0</v>
      </c>
    </row>
    <row r="36" spans="1:13" x14ac:dyDescent="0.25">
      <c r="A36" s="108"/>
      <c r="B36" s="137" t="s">
        <v>339</v>
      </c>
      <c r="C36" s="136" t="s">
        <v>40</v>
      </c>
      <c r="D36" s="136" t="s">
        <v>63</v>
      </c>
      <c r="E36" s="62">
        <v>36</v>
      </c>
      <c r="F36" s="62">
        <v>0</v>
      </c>
      <c r="G36" s="67">
        <f t="shared" si="4"/>
        <v>36</v>
      </c>
      <c r="H36" s="62">
        <v>24</v>
      </c>
      <c r="I36" s="62">
        <v>0</v>
      </c>
      <c r="J36" s="62">
        <f t="shared" si="5"/>
        <v>24</v>
      </c>
      <c r="K36" s="59">
        <f t="shared" si="20"/>
        <v>-12</v>
      </c>
      <c r="L36" s="59">
        <f t="shared" ref="L36" si="24">I36-F36</f>
        <v>0</v>
      </c>
      <c r="M36" s="62">
        <f t="shared" ref="M36" si="25">K36+L36</f>
        <v>-12</v>
      </c>
    </row>
    <row r="37" spans="1:13" x14ac:dyDescent="0.25">
      <c r="A37" s="21"/>
      <c r="B37" s="137" t="s">
        <v>340</v>
      </c>
      <c r="C37" s="136"/>
      <c r="D37" s="136"/>
      <c r="E37" s="62">
        <v>70</v>
      </c>
      <c r="F37" s="62">
        <v>0</v>
      </c>
      <c r="G37" s="67">
        <f t="shared" si="4"/>
        <v>70</v>
      </c>
      <c r="H37" s="62">
        <v>50</v>
      </c>
      <c r="I37" s="62">
        <v>0</v>
      </c>
      <c r="J37" s="62">
        <f t="shared" si="5"/>
        <v>50</v>
      </c>
      <c r="K37" s="59">
        <f t="shared" ref="K37" si="26">H37-E37</f>
        <v>-20</v>
      </c>
      <c r="L37" s="59">
        <f t="shared" ref="L37" si="27">I37-F37</f>
        <v>0</v>
      </c>
      <c r="M37" s="62">
        <f t="shared" si="6"/>
        <v>-20</v>
      </c>
    </row>
    <row r="38" spans="1:13" x14ac:dyDescent="0.25">
      <c r="A38" s="21"/>
      <c r="B38" s="137" t="s">
        <v>341</v>
      </c>
      <c r="C38" s="136" t="s">
        <v>32</v>
      </c>
      <c r="D38" s="136" t="s">
        <v>63</v>
      </c>
      <c r="E38" s="62">
        <v>39</v>
      </c>
      <c r="F38" s="62">
        <v>0</v>
      </c>
      <c r="G38" s="67">
        <f t="shared" si="4"/>
        <v>39</v>
      </c>
      <c r="H38" s="62">
        <v>29</v>
      </c>
      <c r="I38" s="62">
        <v>0</v>
      </c>
      <c r="J38" s="62">
        <f t="shared" si="5"/>
        <v>29</v>
      </c>
      <c r="K38" s="59">
        <f t="shared" ref="K38" si="28">H38-E38</f>
        <v>-10</v>
      </c>
      <c r="L38" s="59">
        <f t="shared" ref="L38" si="29">I38-F38</f>
        <v>0</v>
      </c>
      <c r="M38" s="62">
        <f t="shared" si="6"/>
        <v>-10</v>
      </c>
    </row>
    <row r="39" spans="1:13" x14ac:dyDescent="0.25">
      <c r="A39" s="21"/>
      <c r="B39" s="137" t="s">
        <v>64</v>
      </c>
      <c r="C39" s="136" t="s">
        <v>32</v>
      </c>
      <c r="D39" s="136" t="s">
        <v>63</v>
      </c>
      <c r="E39" s="62">
        <v>15</v>
      </c>
      <c r="F39" s="62">
        <v>0</v>
      </c>
      <c r="G39" s="67">
        <f t="shared" si="4"/>
        <v>15</v>
      </c>
      <c r="H39" s="62">
        <v>10</v>
      </c>
      <c r="I39" s="62">
        <v>0</v>
      </c>
      <c r="J39" s="62">
        <f t="shared" si="5"/>
        <v>10</v>
      </c>
      <c r="K39" s="59">
        <f t="shared" ref="K39" si="30">H39-E39</f>
        <v>-5</v>
      </c>
      <c r="L39" s="59">
        <f t="shared" ref="L39" si="31">I39-F39</f>
        <v>0</v>
      </c>
      <c r="M39" s="62">
        <f t="shared" si="6"/>
        <v>-5</v>
      </c>
    </row>
    <row r="40" spans="1:13" x14ac:dyDescent="0.25">
      <c r="A40" s="21"/>
      <c r="B40" s="137" t="s">
        <v>342</v>
      </c>
      <c r="C40" s="136" t="s">
        <v>32</v>
      </c>
      <c r="D40" s="136" t="s">
        <v>63</v>
      </c>
      <c r="E40" s="62">
        <v>7</v>
      </c>
      <c r="F40" s="62">
        <v>0</v>
      </c>
      <c r="G40" s="67">
        <f t="shared" si="4"/>
        <v>7</v>
      </c>
      <c r="H40" s="62">
        <v>5</v>
      </c>
      <c r="I40" s="62">
        <v>0</v>
      </c>
      <c r="J40" s="62">
        <f t="shared" si="5"/>
        <v>5</v>
      </c>
      <c r="K40" s="59">
        <f t="shared" ref="K40:K42" si="32">H40-E40</f>
        <v>-2</v>
      </c>
      <c r="L40" s="59">
        <f t="shared" ref="L40" si="33">I40-F40</f>
        <v>0</v>
      </c>
      <c r="M40" s="62">
        <f t="shared" si="6"/>
        <v>-2</v>
      </c>
    </row>
    <row r="41" spans="1:13" x14ac:dyDescent="0.25">
      <c r="A41" s="108"/>
      <c r="B41" s="137" t="s">
        <v>343</v>
      </c>
      <c r="C41" s="136" t="s">
        <v>32</v>
      </c>
      <c r="D41" s="136" t="s">
        <v>63</v>
      </c>
      <c r="E41" s="62">
        <v>7</v>
      </c>
      <c r="F41" s="62">
        <v>0</v>
      </c>
      <c r="G41" s="67">
        <f t="shared" ref="G41" si="34">E41+F41</f>
        <v>7</v>
      </c>
      <c r="H41" s="62">
        <v>5</v>
      </c>
      <c r="I41" s="62">
        <v>0</v>
      </c>
      <c r="J41" s="62">
        <f t="shared" si="5"/>
        <v>5</v>
      </c>
      <c r="K41" s="59">
        <f t="shared" si="32"/>
        <v>-2</v>
      </c>
      <c r="L41" s="59">
        <f t="shared" ref="L41" si="35">I41-F41</f>
        <v>0</v>
      </c>
      <c r="M41" s="62">
        <f t="shared" ref="M41" si="36">K41+L41</f>
        <v>-2</v>
      </c>
    </row>
    <row r="42" spans="1:13" x14ac:dyDescent="0.25">
      <c r="A42" s="108"/>
      <c r="B42" s="137" t="s">
        <v>156</v>
      </c>
      <c r="C42" s="136" t="s">
        <v>32</v>
      </c>
      <c r="D42" s="136" t="s">
        <v>63</v>
      </c>
      <c r="E42" s="62">
        <v>0</v>
      </c>
      <c r="F42" s="62">
        <v>0</v>
      </c>
      <c r="G42" s="67">
        <f t="shared" si="4"/>
        <v>0</v>
      </c>
      <c r="H42" s="62">
        <v>0</v>
      </c>
      <c r="I42" s="62">
        <v>0</v>
      </c>
      <c r="J42" s="62">
        <f t="shared" si="5"/>
        <v>0</v>
      </c>
      <c r="K42" s="59">
        <f t="shared" si="32"/>
        <v>0</v>
      </c>
      <c r="L42" s="59">
        <f t="shared" ref="L42" si="37">I42-F42</f>
        <v>0</v>
      </c>
      <c r="M42" s="62">
        <f t="shared" ref="M42" si="38">K42+L42</f>
        <v>0</v>
      </c>
    </row>
    <row r="43" spans="1:13" x14ac:dyDescent="0.25">
      <c r="A43" s="21"/>
      <c r="B43" s="137" t="s">
        <v>157</v>
      </c>
      <c r="C43" s="136" t="s">
        <v>32</v>
      </c>
      <c r="D43" s="136" t="s">
        <v>63</v>
      </c>
      <c r="E43" s="62">
        <v>2</v>
      </c>
      <c r="F43" s="62">
        <v>0</v>
      </c>
      <c r="G43" s="67">
        <f t="shared" si="4"/>
        <v>2</v>
      </c>
      <c r="H43" s="62">
        <v>1</v>
      </c>
      <c r="I43" s="62">
        <v>0</v>
      </c>
      <c r="J43" s="62">
        <f t="shared" si="5"/>
        <v>1</v>
      </c>
      <c r="K43" s="59">
        <f t="shared" ref="K43:K44" si="39">H43-E43</f>
        <v>-1</v>
      </c>
      <c r="L43" s="59">
        <f t="shared" ref="L43:L44" si="40">I43-F43</f>
        <v>0</v>
      </c>
      <c r="M43" s="62">
        <f t="shared" si="6"/>
        <v>-1</v>
      </c>
    </row>
    <row r="44" spans="1:13" x14ac:dyDescent="0.25">
      <c r="A44" s="136"/>
      <c r="B44" s="137" t="s">
        <v>344</v>
      </c>
      <c r="C44" s="136" t="s">
        <v>32</v>
      </c>
      <c r="D44" s="136" t="s">
        <v>63</v>
      </c>
      <c r="E44" s="62">
        <v>21</v>
      </c>
      <c r="F44" s="62">
        <v>0</v>
      </c>
      <c r="G44" s="67">
        <f t="shared" si="4"/>
        <v>21</v>
      </c>
      <c r="H44" s="62">
        <v>19</v>
      </c>
      <c r="I44" s="62">
        <v>0</v>
      </c>
      <c r="J44" s="62">
        <f t="shared" si="5"/>
        <v>19</v>
      </c>
      <c r="K44" s="59">
        <f t="shared" si="39"/>
        <v>-2</v>
      </c>
      <c r="L44" s="59">
        <f t="shared" si="40"/>
        <v>0</v>
      </c>
      <c r="M44" s="62">
        <f t="shared" si="6"/>
        <v>-2</v>
      </c>
    </row>
    <row r="45" spans="1:13" ht="21.6" customHeight="1" x14ac:dyDescent="0.25">
      <c r="A45" s="21"/>
      <c r="B45" s="137" t="s">
        <v>345</v>
      </c>
      <c r="C45" s="136" t="s">
        <v>40</v>
      </c>
      <c r="D45" s="136" t="s">
        <v>63</v>
      </c>
      <c r="E45" s="62">
        <v>414</v>
      </c>
      <c r="F45" s="62">
        <v>0</v>
      </c>
      <c r="G45" s="67">
        <f t="shared" si="4"/>
        <v>414</v>
      </c>
      <c r="H45" s="62">
        <v>829</v>
      </c>
      <c r="I45" s="62">
        <v>0</v>
      </c>
      <c r="J45" s="62">
        <f t="shared" si="5"/>
        <v>829</v>
      </c>
      <c r="K45" s="59">
        <f t="shared" ref="K45" si="41">H45-E45</f>
        <v>415</v>
      </c>
      <c r="L45" s="59">
        <f t="shared" ref="L45" si="42">I45-F45</f>
        <v>0</v>
      </c>
      <c r="M45" s="62">
        <f t="shared" si="6"/>
        <v>415</v>
      </c>
    </row>
    <row r="46" spans="1:13" x14ac:dyDescent="0.25">
      <c r="A46" s="21">
        <v>3</v>
      </c>
      <c r="B46" s="136" t="s">
        <v>130</v>
      </c>
      <c r="C46" s="136"/>
      <c r="D46" s="136"/>
      <c r="E46" s="62"/>
      <c r="F46" s="62"/>
      <c r="G46" s="67"/>
      <c r="H46" s="62"/>
      <c r="I46" s="62"/>
      <c r="J46" s="62"/>
      <c r="K46" s="62"/>
      <c r="L46" s="62"/>
      <c r="M46" s="62"/>
    </row>
    <row r="47" spans="1:13" ht="24" customHeight="1" x14ac:dyDescent="0.25">
      <c r="A47" s="21"/>
      <c r="B47" s="137" t="s">
        <v>346</v>
      </c>
      <c r="C47" s="136" t="s">
        <v>35</v>
      </c>
      <c r="D47" s="136" t="s">
        <v>115</v>
      </c>
      <c r="E47" s="62">
        <v>4061.94</v>
      </c>
      <c r="F47" s="62">
        <v>0</v>
      </c>
      <c r="G47" s="67">
        <f t="shared" si="4"/>
        <v>4061.94</v>
      </c>
      <c r="H47" s="62">
        <v>2452.1999999999998</v>
      </c>
      <c r="I47" s="62">
        <v>0</v>
      </c>
      <c r="J47" s="62">
        <f t="shared" si="5"/>
        <v>2452.1999999999998</v>
      </c>
      <c r="K47" s="59">
        <f>H47-E47</f>
        <v>-1609.7400000000002</v>
      </c>
      <c r="L47" s="59">
        <f>I47-F47</f>
        <v>0</v>
      </c>
      <c r="M47" s="62">
        <f t="shared" ref="M47" si="43">K47+L47</f>
        <v>-1609.7400000000002</v>
      </c>
    </row>
    <row r="48" spans="1:13" ht="24" customHeight="1" x14ac:dyDescent="0.25">
      <c r="A48" s="21"/>
      <c r="B48" s="137" t="s">
        <v>347</v>
      </c>
      <c r="C48" s="136" t="s">
        <v>35</v>
      </c>
      <c r="D48" s="136" t="s">
        <v>115</v>
      </c>
      <c r="E48" s="62">
        <v>605.24</v>
      </c>
      <c r="F48" s="62">
        <v>0</v>
      </c>
      <c r="G48" s="67">
        <f t="shared" si="4"/>
        <v>605.24</v>
      </c>
      <c r="H48" s="62">
        <v>0</v>
      </c>
      <c r="I48" s="62">
        <v>0</v>
      </c>
      <c r="J48" s="62">
        <f t="shared" si="5"/>
        <v>0</v>
      </c>
      <c r="K48" s="59">
        <f t="shared" ref="K48:K51" si="44">H48-E48</f>
        <v>-605.24</v>
      </c>
      <c r="L48" s="59">
        <f t="shared" ref="L48:L51" si="45">I48-F48</f>
        <v>0</v>
      </c>
      <c r="M48" s="62">
        <f t="shared" ref="M48:M51" si="46">K48+L48</f>
        <v>-605.24</v>
      </c>
    </row>
    <row r="49" spans="1:13" ht="19.8" customHeight="1" x14ac:dyDescent="0.25">
      <c r="A49" s="21"/>
      <c r="B49" s="137" t="s">
        <v>348</v>
      </c>
      <c r="C49" s="136" t="s">
        <v>35</v>
      </c>
      <c r="D49" s="136" t="s">
        <v>115</v>
      </c>
      <c r="E49" s="62">
        <v>2250317</v>
      </c>
      <c r="F49" s="62">
        <v>0</v>
      </c>
      <c r="G49" s="67">
        <f t="shared" si="4"/>
        <v>2250317</v>
      </c>
      <c r="H49" s="62">
        <v>983334</v>
      </c>
      <c r="I49" s="62">
        <v>0</v>
      </c>
      <c r="J49" s="62">
        <f t="shared" si="5"/>
        <v>983334</v>
      </c>
      <c r="K49" s="59">
        <f t="shared" si="44"/>
        <v>-1266983</v>
      </c>
      <c r="L49" s="59">
        <f t="shared" si="45"/>
        <v>0</v>
      </c>
      <c r="M49" s="62">
        <f t="shared" si="46"/>
        <v>-1266983</v>
      </c>
    </row>
    <row r="50" spans="1:13" x14ac:dyDescent="0.25">
      <c r="A50" s="21"/>
      <c r="B50" s="137" t="s">
        <v>349</v>
      </c>
      <c r="C50" s="136" t="s">
        <v>35</v>
      </c>
      <c r="D50" s="136" t="s">
        <v>115</v>
      </c>
      <c r="E50" s="62">
        <v>816451</v>
      </c>
      <c r="F50" s="62">
        <v>0</v>
      </c>
      <c r="G50" s="67">
        <f t="shared" si="4"/>
        <v>816451</v>
      </c>
      <c r="H50" s="62">
        <v>338404</v>
      </c>
      <c r="I50" s="62">
        <v>0</v>
      </c>
      <c r="J50" s="62">
        <f t="shared" si="5"/>
        <v>338404</v>
      </c>
      <c r="K50" s="59">
        <f t="shared" si="44"/>
        <v>-478047</v>
      </c>
      <c r="L50" s="59">
        <f t="shared" si="45"/>
        <v>0</v>
      </c>
      <c r="M50" s="62">
        <f t="shared" si="46"/>
        <v>-478047</v>
      </c>
    </row>
    <row r="51" spans="1:13" ht="27.6" x14ac:dyDescent="0.25">
      <c r="A51" s="21"/>
      <c r="B51" s="137" t="s">
        <v>350</v>
      </c>
      <c r="C51" s="136" t="s">
        <v>35</v>
      </c>
      <c r="D51" s="136" t="s">
        <v>115</v>
      </c>
      <c r="E51" s="62">
        <v>414318</v>
      </c>
      <c r="F51" s="62">
        <v>0</v>
      </c>
      <c r="G51" s="67">
        <f t="shared" si="4"/>
        <v>414318</v>
      </c>
      <c r="H51" s="62">
        <v>176558</v>
      </c>
      <c r="I51" s="62">
        <v>0</v>
      </c>
      <c r="J51" s="62">
        <f t="shared" si="5"/>
        <v>176558</v>
      </c>
      <c r="K51" s="59">
        <f t="shared" si="44"/>
        <v>-237760</v>
      </c>
      <c r="L51" s="59">
        <f t="shared" si="45"/>
        <v>0</v>
      </c>
      <c r="M51" s="62">
        <f t="shared" si="46"/>
        <v>-237760</v>
      </c>
    </row>
    <row r="52" spans="1:13" ht="27.6" x14ac:dyDescent="0.25">
      <c r="A52" s="21"/>
      <c r="B52" s="137" t="s">
        <v>351</v>
      </c>
      <c r="C52" s="136" t="s">
        <v>35</v>
      </c>
      <c r="D52" s="136" t="s">
        <v>115</v>
      </c>
      <c r="E52" s="62">
        <v>406194</v>
      </c>
      <c r="F52" s="62">
        <v>0</v>
      </c>
      <c r="G52" s="67">
        <f t="shared" si="4"/>
        <v>406194</v>
      </c>
      <c r="H52" s="62">
        <v>183915</v>
      </c>
      <c r="I52" s="62">
        <v>0</v>
      </c>
      <c r="J52" s="62">
        <f t="shared" si="5"/>
        <v>183915</v>
      </c>
      <c r="K52" s="59">
        <f t="shared" ref="K52:K53" si="47">H52-E52</f>
        <v>-222279</v>
      </c>
      <c r="L52" s="59">
        <f t="shared" ref="L52:L53" si="48">I52-F52</f>
        <v>0</v>
      </c>
      <c r="M52" s="62">
        <f t="shared" si="6"/>
        <v>-222279</v>
      </c>
    </row>
    <row r="53" spans="1:13" x14ac:dyDescent="0.25">
      <c r="A53" s="136"/>
      <c r="B53" s="137" t="s">
        <v>352</v>
      </c>
      <c r="C53" s="136" t="s">
        <v>35</v>
      </c>
      <c r="D53" s="136" t="s">
        <v>115</v>
      </c>
      <c r="E53" s="62">
        <v>146230</v>
      </c>
      <c r="F53" s="62">
        <v>0</v>
      </c>
      <c r="G53" s="67">
        <f t="shared" si="4"/>
        <v>146230</v>
      </c>
      <c r="H53" s="62">
        <v>58853</v>
      </c>
      <c r="I53" s="62">
        <v>0</v>
      </c>
      <c r="J53" s="62">
        <f t="shared" si="5"/>
        <v>58853</v>
      </c>
      <c r="K53" s="59">
        <f t="shared" si="47"/>
        <v>-87377</v>
      </c>
      <c r="L53" s="59">
        <f t="shared" si="48"/>
        <v>0</v>
      </c>
      <c r="M53" s="62">
        <f t="shared" si="6"/>
        <v>-87377</v>
      </c>
    </row>
    <row r="54" spans="1:13" x14ac:dyDescent="0.25">
      <c r="A54" s="21">
        <v>4</v>
      </c>
      <c r="B54" s="137" t="s">
        <v>126</v>
      </c>
      <c r="C54" s="136"/>
      <c r="D54" s="136"/>
      <c r="E54" s="62"/>
      <c r="F54" s="62"/>
      <c r="G54" s="67"/>
      <c r="H54" s="62"/>
      <c r="I54" s="62"/>
      <c r="J54" s="62"/>
      <c r="K54" s="62"/>
      <c r="L54" s="62"/>
      <c r="M54" s="62"/>
    </row>
    <row r="55" spans="1:13" ht="48" customHeight="1" x14ac:dyDescent="0.25">
      <c r="A55" s="21"/>
      <c r="B55" s="137" t="s">
        <v>353</v>
      </c>
      <c r="C55" s="136" t="s">
        <v>169</v>
      </c>
      <c r="D55" s="136" t="s">
        <v>115</v>
      </c>
      <c r="E55" s="62">
        <v>21.3</v>
      </c>
      <c r="F55" s="62">
        <v>0</v>
      </c>
      <c r="G55" s="67">
        <f t="shared" si="4"/>
        <v>21.3</v>
      </c>
      <c r="H55" s="62">
        <v>45883</v>
      </c>
      <c r="I55" s="62">
        <v>0</v>
      </c>
      <c r="J55" s="62">
        <f t="shared" si="5"/>
        <v>45883</v>
      </c>
      <c r="K55" s="59">
        <f t="shared" ref="K55" si="49">H55-E55</f>
        <v>45861.7</v>
      </c>
      <c r="L55" s="59">
        <f t="shared" ref="L55" si="50">I55-F55</f>
        <v>0</v>
      </c>
      <c r="M55" s="62">
        <f t="shared" si="6"/>
        <v>45861.7</v>
      </c>
    </row>
    <row r="56" spans="1:13" ht="27.6" x14ac:dyDescent="0.25">
      <c r="A56" s="21"/>
      <c r="B56" s="137" t="s">
        <v>354</v>
      </c>
      <c r="C56" s="136" t="s">
        <v>169</v>
      </c>
      <c r="D56" s="136" t="s">
        <v>115</v>
      </c>
      <c r="E56" s="62">
        <v>5.2</v>
      </c>
      <c r="F56" s="62">
        <v>0</v>
      </c>
      <c r="G56" s="67">
        <f t="shared" si="4"/>
        <v>5.2</v>
      </c>
      <c r="H56" s="62">
        <v>14</v>
      </c>
      <c r="I56" s="62">
        <v>0</v>
      </c>
      <c r="J56" s="62">
        <f t="shared" si="5"/>
        <v>14</v>
      </c>
      <c r="K56" s="59">
        <f t="shared" ref="K56" si="51">H56-E56</f>
        <v>8.8000000000000007</v>
      </c>
      <c r="L56" s="59">
        <f t="shared" ref="L56" si="52">I56-F56</f>
        <v>0</v>
      </c>
      <c r="M56" s="62">
        <f t="shared" si="6"/>
        <v>8.8000000000000007</v>
      </c>
    </row>
    <row r="57" spans="1:13" ht="27.6" x14ac:dyDescent="0.25">
      <c r="A57" s="21"/>
      <c r="B57" s="137" t="s">
        <v>355</v>
      </c>
      <c r="C57" s="136" t="s">
        <v>169</v>
      </c>
      <c r="D57" s="136" t="s">
        <v>115</v>
      </c>
      <c r="E57" s="62">
        <v>1</v>
      </c>
      <c r="F57" s="62">
        <v>0</v>
      </c>
      <c r="G57" s="67">
        <f t="shared" si="4"/>
        <v>1</v>
      </c>
      <c r="H57" s="62">
        <v>0</v>
      </c>
      <c r="I57" s="62">
        <v>0</v>
      </c>
      <c r="J57" s="62">
        <f t="shared" si="5"/>
        <v>0</v>
      </c>
      <c r="K57" s="59">
        <f t="shared" ref="K57" si="53">H57-E57</f>
        <v>-1</v>
      </c>
      <c r="L57" s="59">
        <f t="shared" ref="L57" si="54">I57-F57</f>
        <v>0</v>
      </c>
      <c r="M57" s="62">
        <f t="shared" si="6"/>
        <v>-1</v>
      </c>
    </row>
    <row r="58" spans="1:13" ht="27.6" x14ac:dyDescent="0.25">
      <c r="A58" s="21"/>
      <c r="B58" s="137" t="s">
        <v>356</v>
      </c>
      <c r="C58" s="136" t="s">
        <v>169</v>
      </c>
      <c r="D58" s="136" t="s">
        <v>115</v>
      </c>
      <c r="E58" s="62">
        <v>0</v>
      </c>
      <c r="F58" s="62">
        <v>0</v>
      </c>
      <c r="G58" s="67">
        <f t="shared" si="4"/>
        <v>0</v>
      </c>
      <c r="H58" s="62">
        <v>20</v>
      </c>
      <c r="I58" s="62">
        <v>0</v>
      </c>
      <c r="J58" s="62">
        <f t="shared" si="5"/>
        <v>20</v>
      </c>
      <c r="K58" s="59">
        <f t="shared" ref="K58" si="55">H58-E58</f>
        <v>20</v>
      </c>
      <c r="L58" s="59">
        <f t="shared" ref="L58" si="56">I58-F58</f>
        <v>0</v>
      </c>
      <c r="M58" s="62">
        <f t="shared" si="6"/>
        <v>20</v>
      </c>
    </row>
    <row r="59" spans="1:13" ht="27.6" x14ac:dyDescent="0.25">
      <c r="A59" s="21"/>
      <c r="B59" s="137" t="s">
        <v>357</v>
      </c>
      <c r="C59" s="136" t="s">
        <v>169</v>
      </c>
      <c r="D59" s="136" t="s">
        <v>115</v>
      </c>
      <c r="E59" s="62">
        <v>1</v>
      </c>
      <c r="F59" s="62">
        <v>0</v>
      </c>
      <c r="G59" s="67">
        <f t="shared" si="4"/>
        <v>1</v>
      </c>
      <c r="H59" s="62">
        <v>4</v>
      </c>
      <c r="I59" s="62">
        <v>0</v>
      </c>
      <c r="J59" s="62">
        <f t="shared" si="5"/>
        <v>4</v>
      </c>
      <c r="K59" s="59">
        <f t="shared" ref="K59" si="57">H59-E59</f>
        <v>3</v>
      </c>
      <c r="L59" s="59">
        <f t="shared" ref="L59" si="58">I59-F59</f>
        <v>0</v>
      </c>
      <c r="M59" s="62">
        <f t="shared" si="6"/>
        <v>3</v>
      </c>
    </row>
    <row r="60" spans="1:13" ht="27.6" x14ac:dyDescent="0.25">
      <c r="A60" s="21"/>
      <c r="B60" s="137" t="s">
        <v>358</v>
      </c>
      <c r="C60" s="136" t="s">
        <v>169</v>
      </c>
      <c r="D60" s="136" t="s">
        <v>115</v>
      </c>
      <c r="E60" s="62">
        <v>38.4</v>
      </c>
      <c r="F60" s="62">
        <v>0</v>
      </c>
      <c r="G60" s="67">
        <f t="shared" si="4"/>
        <v>38.4</v>
      </c>
      <c r="H60" s="62">
        <v>42</v>
      </c>
      <c r="I60" s="62">
        <v>0</v>
      </c>
      <c r="J60" s="62">
        <f t="shared" si="5"/>
        <v>42</v>
      </c>
      <c r="K60" s="59">
        <f t="shared" ref="K60" si="59">H60-E60</f>
        <v>3.6000000000000014</v>
      </c>
      <c r="L60" s="59">
        <f t="shared" ref="L60" si="60">I60-F60</f>
        <v>0</v>
      </c>
      <c r="M60" s="62">
        <f t="shared" si="6"/>
        <v>3.6000000000000014</v>
      </c>
    </row>
    <row r="61" spans="1:13" ht="27.6" x14ac:dyDescent="0.25">
      <c r="A61" s="21"/>
      <c r="B61" s="137" t="s">
        <v>359</v>
      </c>
      <c r="C61" s="136" t="s">
        <v>169</v>
      </c>
      <c r="D61" s="136" t="s">
        <v>115</v>
      </c>
      <c r="E61" s="62">
        <v>5.5</v>
      </c>
      <c r="F61" s="62">
        <v>0</v>
      </c>
      <c r="G61" s="67">
        <f t="shared" si="4"/>
        <v>5.5</v>
      </c>
      <c r="H61" s="62">
        <v>0</v>
      </c>
      <c r="I61" s="62">
        <v>0</v>
      </c>
      <c r="J61" s="62">
        <f t="shared" si="5"/>
        <v>0</v>
      </c>
      <c r="K61" s="59">
        <f t="shared" ref="K61" si="61">H61-E61</f>
        <v>-5.5</v>
      </c>
      <c r="L61" s="59">
        <f t="shared" ref="L61" si="62">I61-F61</f>
        <v>0</v>
      </c>
      <c r="M61" s="62">
        <f t="shared" si="6"/>
        <v>-5.5</v>
      </c>
    </row>
    <row r="62" spans="1:13" ht="27.6" x14ac:dyDescent="0.25">
      <c r="A62" s="21"/>
      <c r="B62" s="137" t="s">
        <v>360</v>
      </c>
      <c r="C62" s="136" t="s">
        <v>169</v>
      </c>
      <c r="D62" s="136" t="s">
        <v>115</v>
      </c>
      <c r="E62" s="62">
        <v>3.9</v>
      </c>
      <c r="F62" s="62">
        <v>0</v>
      </c>
      <c r="G62" s="67">
        <f t="shared" si="4"/>
        <v>3.9</v>
      </c>
      <c r="H62" s="62">
        <v>26</v>
      </c>
      <c r="I62" s="62">
        <v>0</v>
      </c>
      <c r="J62" s="62">
        <f t="shared" si="5"/>
        <v>26</v>
      </c>
      <c r="K62" s="59">
        <f t="shared" ref="K62" si="63">H62-E62</f>
        <v>22.1</v>
      </c>
      <c r="L62" s="59">
        <f t="shared" ref="L62" si="64">I62-F62</f>
        <v>0</v>
      </c>
      <c r="M62" s="62">
        <f t="shared" si="6"/>
        <v>22.1</v>
      </c>
    </row>
    <row r="63" spans="1:13" ht="27.6" x14ac:dyDescent="0.25">
      <c r="A63" s="21"/>
      <c r="B63" s="137" t="s">
        <v>361</v>
      </c>
      <c r="C63" s="136" t="s">
        <v>169</v>
      </c>
      <c r="D63" s="136" t="s">
        <v>115</v>
      </c>
      <c r="E63" s="62">
        <v>9</v>
      </c>
      <c r="F63" s="62">
        <v>0</v>
      </c>
      <c r="G63" s="67">
        <f t="shared" si="4"/>
        <v>9</v>
      </c>
      <c r="H63" s="62">
        <v>16</v>
      </c>
      <c r="I63" s="62">
        <v>0</v>
      </c>
      <c r="J63" s="62">
        <f t="shared" si="5"/>
        <v>16</v>
      </c>
      <c r="K63" s="59">
        <f t="shared" ref="K63:K69" si="65">H63-E63</f>
        <v>7</v>
      </c>
      <c r="L63" s="59">
        <f t="shared" ref="L63:L69" si="66">I63-F63</f>
        <v>0</v>
      </c>
      <c r="M63" s="62">
        <f t="shared" si="6"/>
        <v>7</v>
      </c>
    </row>
    <row r="64" spans="1:13" ht="27.6" x14ac:dyDescent="0.25">
      <c r="A64" s="136"/>
      <c r="B64" s="137" t="s">
        <v>362</v>
      </c>
      <c r="C64" s="136" t="s">
        <v>169</v>
      </c>
      <c r="D64" s="136" t="s">
        <v>115</v>
      </c>
      <c r="E64" s="62">
        <v>100</v>
      </c>
      <c r="F64" s="62">
        <v>0</v>
      </c>
      <c r="G64" s="67">
        <f t="shared" si="4"/>
        <v>100</v>
      </c>
      <c r="H64" s="62">
        <v>53.4</v>
      </c>
      <c r="I64" s="62">
        <v>0</v>
      </c>
      <c r="J64" s="62">
        <f t="shared" si="5"/>
        <v>53.4</v>
      </c>
      <c r="K64" s="59">
        <f t="shared" si="65"/>
        <v>-46.6</v>
      </c>
      <c r="L64" s="59">
        <f t="shared" si="66"/>
        <v>0</v>
      </c>
      <c r="M64" s="62">
        <f t="shared" si="6"/>
        <v>-46.6</v>
      </c>
    </row>
    <row r="65" spans="1:13" ht="27.6" x14ac:dyDescent="0.25">
      <c r="A65" s="136"/>
      <c r="B65" s="137" t="s">
        <v>363</v>
      </c>
      <c r="C65" s="136" t="s">
        <v>169</v>
      </c>
      <c r="D65" s="136" t="s">
        <v>115</v>
      </c>
      <c r="E65" s="62">
        <v>100</v>
      </c>
      <c r="F65" s="62">
        <v>0</v>
      </c>
      <c r="G65" s="67">
        <f t="shared" si="4"/>
        <v>100</v>
      </c>
      <c r="H65" s="62">
        <v>50.7</v>
      </c>
      <c r="I65" s="62">
        <v>0</v>
      </c>
      <c r="J65" s="62">
        <f t="shared" si="5"/>
        <v>50.7</v>
      </c>
      <c r="K65" s="59">
        <f t="shared" si="65"/>
        <v>-49.3</v>
      </c>
      <c r="L65" s="59">
        <f t="shared" si="66"/>
        <v>0</v>
      </c>
      <c r="M65" s="62">
        <f t="shared" si="6"/>
        <v>-49.3</v>
      </c>
    </row>
    <row r="66" spans="1:13" ht="27.6" x14ac:dyDescent="0.25">
      <c r="A66" s="136"/>
      <c r="B66" s="137" t="s">
        <v>364</v>
      </c>
      <c r="C66" s="136" t="s">
        <v>169</v>
      </c>
      <c r="D66" s="136" t="s">
        <v>115</v>
      </c>
      <c r="E66" s="62">
        <v>100</v>
      </c>
      <c r="F66" s="62">
        <v>0</v>
      </c>
      <c r="G66" s="67">
        <f t="shared" si="4"/>
        <v>100</v>
      </c>
      <c r="H66" s="62">
        <v>52.1</v>
      </c>
      <c r="I66" s="62">
        <v>0</v>
      </c>
      <c r="J66" s="62">
        <f t="shared" si="5"/>
        <v>52.1</v>
      </c>
      <c r="K66" s="59">
        <f t="shared" si="65"/>
        <v>-47.9</v>
      </c>
      <c r="L66" s="59">
        <f t="shared" si="66"/>
        <v>0</v>
      </c>
      <c r="M66" s="62">
        <f t="shared" si="6"/>
        <v>-47.9</v>
      </c>
    </row>
    <row r="67" spans="1:13" ht="27.6" x14ac:dyDescent="0.25">
      <c r="A67" s="136"/>
      <c r="B67" s="137" t="s">
        <v>365</v>
      </c>
      <c r="C67" s="136" t="s">
        <v>169</v>
      </c>
      <c r="D67" s="136" t="s">
        <v>115</v>
      </c>
      <c r="E67" s="62">
        <v>100</v>
      </c>
      <c r="F67" s="62">
        <v>0</v>
      </c>
      <c r="G67" s="67">
        <f t="shared" si="4"/>
        <v>100</v>
      </c>
      <c r="H67" s="62">
        <v>55.4</v>
      </c>
      <c r="I67" s="62">
        <v>0</v>
      </c>
      <c r="J67" s="62">
        <f t="shared" si="5"/>
        <v>55.4</v>
      </c>
      <c r="K67" s="59">
        <f t="shared" si="65"/>
        <v>-44.6</v>
      </c>
      <c r="L67" s="59">
        <f t="shared" si="66"/>
        <v>0</v>
      </c>
      <c r="M67" s="62">
        <f t="shared" si="6"/>
        <v>-44.6</v>
      </c>
    </row>
    <row r="68" spans="1:13" ht="27.6" x14ac:dyDescent="0.25">
      <c r="A68" s="136"/>
      <c r="B68" s="137" t="s">
        <v>366</v>
      </c>
      <c r="C68" s="136" t="s">
        <v>169</v>
      </c>
      <c r="D68" s="136" t="s">
        <v>115</v>
      </c>
      <c r="E68" s="62">
        <v>100</v>
      </c>
      <c r="F68" s="62">
        <v>0</v>
      </c>
      <c r="G68" s="67">
        <f t="shared" si="4"/>
        <v>100</v>
      </c>
      <c r="H68" s="62">
        <v>49.2</v>
      </c>
      <c r="I68" s="62">
        <v>0</v>
      </c>
      <c r="J68" s="62">
        <f t="shared" si="5"/>
        <v>49.2</v>
      </c>
      <c r="K68" s="59">
        <f t="shared" si="65"/>
        <v>-50.8</v>
      </c>
      <c r="L68" s="59">
        <f t="shared" si="66"/>
        <v>0</v>
      </c>
      <c r="M68" s="62">
        <f t="shared" si="6"/>
        <v>-50.8</v>
      </c>
    </row>
    <row r="69" spans="1:13" ht="34.799999999999997" customHeight="1" x14ac:dyDescent="0.25">
      <c r="A69" s="136"/>
      <c r="B69" s="137" t="s">
        <v>367</v>
      </c>
      <c r="C69" s="136" t="s">
        <v>169</v>
      </c>
      <c r="D69" s="136" t="s">
        <v>115</v>
      </c>
      <c r="E69" s="62">
        <v>100</v>
      </c>
      <c r="F69" s="62">
        <v>0</v>
      </c>
      <c r="G69" s="67">
        <f t="shared" ref="G69" si="67">E69+F69</f>
        <v>100</v>
      </c>
      <c r="H69" s="31">
        <v>0</v>
      </c>
      <c r="I69" s="31">
        <v>0</v>
      </c>
      <c r="J69" s="31">
        <f t="shared" si="5"/>
        <v>0</v>
      </c>
      <c r="K69" s="31">
        <f t="shared" si="65"/>
        <v>-100</v>
      </c>
      <c r="L69" s="31">
        <f t="shared" si="66"/>
        <v>0</v>
      </c>
      <c r="M69" s="31">
        <f t="shared" si="6"/>
        <v>-100</v>
      </c>
    </row>
    <row r="70" spans="1:13" x14ac:dyDescent="0.25">
      <c r="A70" s="44"/>
      <c r="B70" s="53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</row>
    <row r="71" spans="1:13" s="127" customFormat="1" ht="39.6" customHeight="1" x14ac:dyDescent="0.25">
      <c r="A71" s="61" t="s">
        <v>224</v>
      </c>
      <c r="H71" s="126"/>
      <c r="I71" s="126"/>
      <c r="K71" s="214" t="s">
        <v>225</v>
      </c>
      <c r="L71" s="214"/>
    </row>
    <row r="72" spans="1:13" x14ac:dyDescent="0.25">
      <c r="H72" s="242" t="s">
        <v>13</v>
      </c>
      <c r="I72" s="242"/>
      <c r="K72" s="246" t="s">
        <v>14</v>
      </c>
      <c r="L72" s="246"/>
    </row>
  </sheetData>
  <mergeCells count="20">
    <mergeCell ref="D10:H10"/>
    <mergeCell ref="D3:H3"/>
    <mergeCell ref="D4:H4"/>
    <mergeCell ref="D5:H5"/>
    <mergeCell ref="D7:H7"/>
    <mergeCell ref="D8:H8"/>
    <mergeCell ref="B18:M18"/>
    <mergeCell ref="K71:L71"/>
    <mergeCell ref="H72:I72"/>
    <mergeCell ref="K72:L72"/>
    <mergeCell ref="A12:B12"/>
    <mergeCell ref="E12:M12"/>
    <mergeCell ref="E13:M13"/>
    <mergeCell ref="A16:A17"/>
    <mergeCell ref="B16:B17"/>
    <mergeCell ref="C16:C17"/>
    <mergeCell ref="D16:D17"/>
    <mergeCell ref="E16:G16"/>
    <mergeCell ref="H16:J16"/>
    <mergeCell ref="K16:M16"/>
  </mergeCells>
  <pageMargins left="0.78740157480314965" right="0.78740157480314965" top="1.1811023622047245" bottom="0.39370078740157483" header="0.31496062992125984" footer="0.31496062992125984"/>
  <pageSetup paperSize="9" scale="58" fitToHeight="2" orientation="landscape" r:id="rId1"/>
  <colBreaks count="1" manualBreakCount="1">
    <brk id="13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M35"/>
  <sheetViews>
    <sheetView view="pageBreakPreview" topLeftCell="A13" zoomScale="60" zoomScaleNormal="78" workbookViewId="0">
      <selection activeCell="A33" sqref="A33:XFD33"/>
    </sheetView>
  </sheetViews>
  <sheetFormatPr defaultColWidth="9.109375" defaultRowHeight="13.8" x14ac:dyDescent="0.25"/>
  <cols>
    <col min="1" max="1" width="9.109375" style="1"/>
    <col min="2" max="2" width="47.88671875" style="1" customWidth="1"/>
    <col min="3" max="3" width="11.6640625" style="1" customWidth="1"/>
    <col min="4" max="4" width="29.109375" style="1" customWidth="1"/>
    <col min="5" max="5" width="13.6640625" style="1" customWidth="1"/>
    <col min="6" max="6" width="12" style="1" customWidth="1"/>
    <col min="7" max="7" width="16.6640625" style="1" customWidth="1"/>
    <col min="8" max="8" width="16.109375" style="1" customWidth="1"/>
    <col min="9" max="9" width="11.88671875" style="1" customWidth="1"/>
    <col min="10" max="10" width="13.5546875" style="1" customWidth="1"/>
    <col min="11" max="11" width="12.6640625" style="1" customWidth="1"/>
    <col min="12" max="13" width="13" style="1" customWidth="1"/>
    <col min="14" max="16384" width="9.109375" style="1"/>
  </cols>
  <sheetData>
    <row r="3" spans="1:13" x14ac:dyDescent="0.25">
      <c r="D3" s="236" t="s">
        <v>0</v>
      </c>
      <c r="E3" s="236"/>
      <c r="F3" s="236"/>
      <c r="G3" s="236"/>
      <c r="H3" s="236"/>
      <c r="I3" s="15"/>
    </row>
    <row r="4" spans="1:13" x14ac:dyDescent="0.25">
      <c r="C4" s="2"/>
      <c r="D4" s="236" t="s">
        <v>15</v>
      </c>
      <c r="E4" s="236"/>
      <c r="F4" s="236"/>
      <c r="G4" s="236"/>
      <c r="H4" s="236"/>
    </row>
    <row r="5" spans="1:13" x14ac:dyDescent="0.25">
      <c r="D5" s="236" t="s">
        <v>16</v>
      </c>
      <c r="E5" s="236"/>
      <c r="F5" s="236"/>
      <c r="G5" s="236"/>
      <c r="H5" s="236"/>
      <c r="I5" s="3"/>
      <c r="J5" s="3"/>
    </row>
    <row r="7" spans="1:13" x14ac:dyDescent="0.25">
      <c r="D7" s="250" t="s">
        <v>113</v>
      </c>
      <c r="E7" s="250"/>
      <c r="F7" s="250"/>
      <c r="G7" s="250"/>
      <c r="H7" s="250"/>
      <c r="I7" s="6"/>
      <c r="J7" s="6"/>
      <c r="K7" s="6"/>
      <c r="L7" s="6"/>
    </row>
    <row r="8" spans="1:13" x14ac:dyDescent="0.25">
      <c r="D8" s="229" t="s">
        <v>3</v>
      </c>
      <c r="E8" s="229"/>
      <c r="F8" s="229"/>
      <c r="G8" s="229"/>
      <c r="H8" s="229"/>
      <c r="I8" s="6"/>
      <c r="J8" s="6"/>
      <c r="K8" s="6"/>
      <c r="L8" s="6"/>
    </row>
    <row r="10" spans="1:13" x14ac:dyDescent="0.25">
      <c r="D10" s="236" t="s">
        <v>226</v>
      </c>
      <c r="E10" s="236"/>
      <c r="F10" s="236"/>
      <c r="G10" s="236"/>
      <c r="H10" s="236"/>
    </row>
    <row r="11" spans="1:13" x14ac:dyDescent="0.25">
      <c r="H11" s="3"/>
    </row>
    <row r="12" spans="1:13" x14ac:dyDescent="0.25">
      <c r="A12" s="231" t="s">
        <v>178</v>
      </c>
      <c r="B12" s="231"/>
      <c r="C12" s="13"/>
      <c r="D12" s="6"/>
      <c r="E12" s="214" t="s">
        <v>137</v>
      </c>
      <c r="F12" s="214"/>
      <c r="G12" s="214"/>
      <c r="H12" s="214"/>
      <c r="I12" s="214"/>
      <c r="J12" s="214"/>
      <c r="K12" s="214"/>
      <c r="L12" s="214"/>
      <c r="M12" s="214"/>
    </row>
    <row r="13" spans="1:13" x14ac:dyDescent="0.25">
      <c r="A13" s="6" t="s">
        <v>17</v>
      </c>
      <c r="B13" s="6"/>
      <c r="C13" s="6"/>
      <c r="D13" s="6"/>
      <c r="E13" s="229" t="s">
        <v>18</v>
      </c>
      <c r="F13" s="229"/>
      <c r="G13" s="229"/>
      <c r="H13" s="229"/>
      <c r="I13" s="229"/>
      <c r="J13" s="229"/>
      <c r="K13" s="229"/>
      <c r="L13" s="229"/>
      <c r="M13" s="229"/>
    </row>
    <row r="14" spans="1:13" x14ac:dyDescent="0.25">
      <c r="H14" s="3"/>
    </row>
    <row r="16" spans="1:13" ht="36" customHeight="1" x14ac:dyDescent="0.25">
      <c r="A16" s="233" t="s">
        <v>19</v>
      </c>
      <c r="B16" s="234" t="s">
        <v>20</v>
      </c>
      <c r="C16" s="233" t="s">
        <v>21</v>
      </c>
      <c r="D16" s="233" t="s">
        <v>22</v>
      </c>
      <c r="E16" s="235" t="s">
        <v>26</v>
      </c>
      <c r="F16" s="235"/>
      <c r="G16" s="235"/>
      <c r="H16" s="234" t="s">
        <v>27</v>
      </c>
      <c r="I16" s="234"/>
      <c r="J16" s="234"/>
      <c r="K16" s="234" t="s">
        <v>28</v>
      </c>
      <c r="L16" s="234"/>
      <c r="M16" s="234"/>
    </row>
    <row r="17" spans="1:13" ht="27.6" x14ac:dyDescent="0.25">
      <c r="A17" s="233"/>
      <c r="B17" s="234"/>
      <c r="C17" s="233"/>
      <c r="D17" s="233"/>
      <c r="E17" s="8" t="s">
        <v>23</v>
      </c>
      <c r="F17" s="8" t="s">
        <v>24</v>
      </c>
      <c r="G17" s="8" t="s">
        <v>25</v>
      </c>
      <c r="H17" s="8" t="s">
        <v>23</v>
      </c>
      <c r="I17" s="8" t="s">
        <v>24</v>
      </c>
      <c r="J17" s="8" t="s">
        <v>25</v>
      </c>
      <c r="K17" s="8" t="s">
        <v>23</v>
      </c>
      <c r="L17" s="8" t="s">
        <v>24</v>
      </c>
      <c r="M17" s="8" t="s">
        <v>25</v>
      </c>
    </row>
    <row r="18" spans="1:13" ht="15" customHeight="1" x14ac:dyDescent="0.25">
      <c r="A18" s="8"/>
      <c r="B18" s="247" t="s">
        <v>41</v>
      </c>
      <c r="C18" s="248"/>
      <c r="D18" s="248"/>
      <c r="E18" s="248"/>
      <c r="F18" s="248"/>
      <c r="G18" s="248"/>
      <c r="H18" s="248"/>
      <c r="I18" s="248"/>
      <c r="J18" s="248"/>
      <c r="K18" s="248"/>
      <c r="L18" s="248"/>
      <c r="M18" s="249"/>
    </row>
    <row r="19" spans="1:13" x14ac:dyDescent="0.25">
      <c r="A19" s="4">
        <v>1</v>
      </c>
      <c r="B19" s="133" t="s">
        <v>128</v>
      </c>
      <c r="C19" s="133"/>
      <c r="D19" s="132"/>
      <c r="E19" s="8"/>
      <c r="F19" s="8"/>
      <c r="G19" s="8"/>
      <c r="H19" s="14"/>
      <c r="I19" s="14"/>
      <c r="J19" s="14"/>
      <c r="K19" s="14"/>
      <c r="L19" s="9"/>
      <c r="M19" s="9"/>
    </row>
    <row r="20" spans="1:13" s="19" customFormat="1" x14ac:dyDescent="0.25">
      <c r="A20" s="96"/>
      <c r="B20" s="136" t="s">
        <v>57</v>
      </c>
      <c r="C20" s="136" t="s">
        <v>35</v>
      </c>
      <c r="D20" s="137" t="s">
        <v>114</v>
      </c>
      <c r="E20" s="67">
        <v>303637</v>
      </c>
      <c r="F20" s="67">
        <v>0</v>
      </c>
      <c r="G20" s="67">
        <f t="shared" ref="G20" si="0">E20+F20</f>
        <v>303637</v>
      </c>
      <c r="H20" s="62">
        <v>59062</v>
      </c>
      <c r="I20" s="62">
        <v>0</v>
      </c>
      <c r="J20" s="62">
        <f t="shared" ref="J20" si="1">H20+I20</f>
        <v>59062</v>
      </c>
      <c r="K20" s="59">
        <f>H20-E20</f>
        <v>-244575</v>
      </c>
      <c r="L20" s="59">
        <f>I20-F20</f>
        <v>0</v>
      </c>
      <c r="M20" s="59">
        <f t="shared" ref="M20" si="2">K20+L20</f>
        <v>-244575</v>
      </c>
    </row>
    <row r="21" spans="1:13" x14ac:dyDescent="0.25">
      <c r="A21" s="8">
        <v>2</v>
      </c>
      <c r="B21" s="133" t="s">
        <v>129</v>
      </c>
      <c r="C21" s="41"/>
      <c r="D21" s="41"/>
      <c r="E21" s="60"/>
      <c r="F21" s="60"/>
      <c r="G21" s="58"/>
      <c r="H21" s="59"/>
      <c r="I21" s="59"/>
      <c r="J21" s="59"/>
      <c r="K21" s="59"/>
      <c r="L21" s="59"/>
      <c r="M21" s="59"/>
    </row>
    <row r="22" spans="1:13" ht="33" customHeight="1" x14ac:dyDescent="0.25">
      <c r="A22" s="4"/>
      <c r="B22" s="132" t="s">
        <v>138</v>
      </c>
      <c r="C22" s="133"/>
      <c r="D22" s="132"/>
      <c r="E22" s="59">
        <v>450</v>
      </c>
      <c r="F22" s="59">
        <v>0</v>
      </c>
      <c r="G22" s="58">
        <f>E22+F22</f>
        <v>450</v>
      </c>
      <c r="H22" s="59">
        <v>155</v>
      </c>
      <c r="I22" s="59">
        <v>0</v>
      </c>
      <c r="J22" s="59">
        <f>H22+I22</f>
        <v>155</v>
      </c>
      <c r="K22" s="59">
        <f>H22-E22</f>
        <v>-295</v>
      </c>
      <c r="L22" s="59">
        <f>I22-F22</f>
        <v>0</v>
      </c>
      <c r="M22" s="59">
        <f>K22+L22</f>
        <v>-295</v>
      </c>
    </row>
    <row r="23" spans="1:13" ht="33" customHeight="1" x14ac:dyDescent="0.25">
      <c r="A23" s="112"/>
      <c r="B23" s="132" t="s">
        <v>150</v>
      </c>
      <c r="C23" s="133" t="s">
        <v>40</v>
      </c>
      <c r="D23" s="132" t="s">
        <v>179</v>
      </c>
      <c r="E23" s="59">
        <v>410</v>
      </c>
      <c r="F23" s="59">
        <v>0</v>
      </c>
      <c r="G23" s="58">
        <f t="shared" ref="G23:G24" si="3">E23+F23</f>
        <v>410</v>
      </c>
      <c r="H23" s="59">
        <v>142</v>
      </c>
      <c r="I23" s="59">
        <v>0</v>
      </c>
      <c r="J23" s="59">
        <f t="shared" ref="J23:J24" si="4">H23+I23</f>
        <v>142</v>
      </c>
      <c r="K23" s="59">
        <f t="shared" ref="K23:K24" si="5">H23-E23</f>
        <v>-268</v>
      </c>
      <c r="L23" s="59">
        <f t="shared" ref="L23:L24" si="6">I23-F23</f>
        <v>0</v>
      </c>
      <c r="M23" s="59">
        <f t="shared" ref="M23:M24" si="7">K23+L23</f>
        <v>-268</v>
      </c>
    </row>
    <row r="24" spans="1:13" ht="33" customHeight="1" x14ac:dyDescent="0.25">
      <c r="A24" s="112"/>
      <c r="B24" s="132" t="s">
        <v>152</v>
      </c>
      <c r="C24" s="133" t="s">
        <v>40</v>
      </c>
      <c r="D24" s="132" t="s">
        <v>179</v>
      </c>
      <c r="E24" s="59">
        <v>40</v>
      </c>
      <c r="F24" s="59">
        <v>0</v>
      </c>
      <c r="G24" s="58">
        <f t="shared" si="3"/>
        <v>40</v>
      </c>
      <c r="H24" s="59">
        <v>13</v>
      </c>
      <c r="I24" s="59">
        <v>0</v>
      </c>
      <c r="J24" s="59">
        <f t="shared" si="4"/>
        <v>13</v>
      </c>
      <c r="K24" s="59">
        <f t="shared" si="5"/>
        <v>-27</v>
      </c>
      <c r="L24" s="59">
        <f t="shared" si="6"/>
        <v>0</v>
      </c>
      <c r="M24" s="59">
        <f t="shared" si="7"/>
        <v>-27</v>
      </c>
    </row>
    <row r="25" spans="1:13" x14ac:dyDescent="0.25">
      <c r="A25" s="4">
        <v>3</v>
      </c>
      <c r="B25" s="133" t="s">
        <v>130</v>
      </c>
      <c r="C25" s="133"/>
      <c r="D25" s="133"/>
      <c r="E25" s="59"/>
      <c r="F25" s="59"/>
      <c r="G25" s="58"/>
      <c r="H25" s="59"/>
      <c r="I25" s="59"/>
      <c r="J25" s="59"/>
      <c r="K25" s="59"/>
      <c r="L25" s="59"/>
      <c r="M25" s="59"/>
    </row>
    <row r="26" spans="1:13" ht="33.75" customHeight="1" x14ac:dyDescent="0.25">
      <c r="A26" s="4"/>
      <c r="B26" s="132" t="s">
        <v>139</v>
      </c>
      <c r="C26" s="133" t="s">
        <v>35</v>
      </c>
      <c r="D26" s="133" t="s">
        <v>115</v>
      </c>
      <c r="E26" s="59">
        <v>674.75</v>
      </c>
      <c r="F26" s="59">
        <v>0</v>
      </c>
      <c r="G26" s="58">
        <f>E26+F26</f>
        <v>674.75</v>
      </c>
      <c r="H26" s="59">
        <v>381.05</v>
      </c>
      <c r="I26" s="59">
        <v>0</v>
      </c>
      <c r="J26" s="59">
        <f>H26+I26</f>
        <v>381.05</v>
      </c>
      <c r="K26" s="59">
        <f t="shared" ref="K26:L28" si="8">H26-E26</f>
        <v>-293.7</v>
      </c>
      <c r="L26" s="59">
        <f t="shared" si="8"/>
        <v>0</v>
      </c>
      <c r="M26" s="59">
        <f>K26+L26</f>
        <v>-293.7</v>
      </c>
    </row>
    <row r="27" spans="1:13" ht="33.75" customHeight="1" x14ac:dyDescent="0.25">
      <c r="A27" s="133"/>
      <c r="B27" s="132" t="s">
        <v>368</v>
      </c>
      <c r="C27" s="133" t="s">
        <v>35</v>
      </c>
      <c r="D27" s="133" t="s">
        <v>115</v>
      </c>
      <c r="E27" s="59">
        <v>276647</v>
      </c>
      <c r="F27" s="59">
        <v>0</v>
      </c>
      <c r="G27" s="58">
        <f>E27+F27</f>
        <v>276647</v>
      </c>
      <c r="H27" s="59">
        <v>54109</v>
      </c>
      <c r="I27" s="59">
        <v>0</v>
      </c>
      <c r="J27" s="59">
        <f>H27+I27</f>
        <v>54109</v>
      </c>
      <c r="K27" s="59">
        <f t="shared" si="8"/>
        <v>-222538</v>
      </c>
      <c r="L27" s="59">
        <f t="shared" si="8"/>
        <v>0</v>
      </c>
      <c r="M27" s="59">
        <f>K27+L27</f>
        <v>-222538</v>
      </c>
    </row>
    <row r="28" spans="1:13" ht="33.75" customHeight="1" x14ac:dyDescent="0.25">
      <c r="A28" s="133"/>
      <c r="B28" s="132" t="s">
        <v>369</v>
      </c>
      <c r="C28" s="133" t="s">
        <v>35</v>
      </c>
      <c r="D28" s="133" t="s">
        <v>115</v>
      </c>
      <c r="E28" s="59">
        <v>26990</v>
      </c>
      <c r="F28" s="59">
        <v>0</v>
      </c>
      <c r="G28" s="58">
        <f>E28+F28</f>
        <v>26990</v>
      </c>
      <c r="H28" s="59">
        <v>4953</v>
      </c>
      <c r="I28" s="59">
        <v>0</v>
      </c>
      <c r="J28" s="59">
        <f>H28+I28</f>
        <v>4953</v>
      </c>
      <c r="K28" s="59">
        <f t="shared" si="8"/>
        <v>-22037</v>
      </c>
      <c r="L28" s="59">
        <f t="shared" si="8"/>
        <v>0</v>
      </c>
      <c r="M28" s="59">
        <f>K28+L28</f>
        <v>-22037</v>
      </c>
    </row>
    <row r="29" spans="1:13" x14ac:dyDescent="0.25">
      <c r="A29" s="4">
        <v>4</v>
      </c>
      <c r="B29" s="133" t="s">
        <v>126</v>
      </c>
      <c r="C29" s="133"/>
      <c r="D29" s="133"/>
      <c r="E29" s="59"/>
      <c r="F29" s="59"/>
      <c r="G29" s="58"/>
      <c r="H29" s="59"/>
      <c r="I29" s="59"/>
      <c r="J29" s="59"/>
      <c r="K29" s="59"/>
      <c r="L29" s="59"/>
      <c r="M29" s="59"/>
    </row>
    <row r="30" spans="1:13" ht="27.6" x14ac:dyDescent="0.25">
      <c r="A30" s="5"/>
      <c r="B30" s="132" t="s">
        <v>140</v>
      </c>
      <c r="C30" s="133" t="s">
        <v>169</v>
      </c>
      <c r="D30" s="133" t="s">
        <v>115</v>
      </c>
      <c r="E30" s="59">
        <v>100</v>
      </c>
      <c r="F30" s="59">
        <v>0</v>
      </c>
      <c r="G30" s="58">
        <f>E30+F30</f>
        <v>100</v>
      </c>
      <c r="H30" s="59">
        <v>100</v>
      </c>
      <c r="I30" s="59">
        <v>0</v>
      </c>
      <c r="J30" s="59">
        <f>H30+I30</f>
        <v>100</v>
      </c>
      <c r="K30" s="59">
        <f t="shared" ref="K30:L32" si="9">H30-E30</f>
        <v>0</v>
      </c>
      <c r="L30" s="59">
        <f t="shared" si="9"/>
        <v>0</v>
      </c>
      <c r="M30" s="59">
        <f>K30+L30</f>
        <v>0</v>
      </c>
    </row>
    <row r="31" spans="1:13" ht="33" customHeight="1" x14ac:dyDescent="0.25">
      <c r="A31" s="5"/>
      <c r="B31" s="132" t="s">
        <v>370</v>
      </c>
      <c r="C31" s="133" t="s">
        <v>169</v>
      </c>
      <c r="D31" s="133" t="s">
        <v>115</v>
      </c>
      <c r="E31" s="59">
        <v>8.9</v>
      </c>
      <c r="F31" s="59">
        <v>0</v>
      </c>
      <c r="G31" s="58">
        <f>E31+F31</f>
        <v>8.9</v>
      </c>
      <c r="H31" s="59">
        <v>8.4</v>
      </c>
      <c r="I31" s="59">
        <v>0</v>
      </c>
      <c r="J31" s="59">
        <f>H31+I31</f>
        <v>8.4</v>
      </c>
      <c r="K31" s="59">
        <f t="shared" si="9"/>
        <v>-0.5</v>
      </c>
      <c r="L31" s="59">
        <f t="shared" si="9"/>
        <v>0</v>
      </c>
      <c r="M31" s="59">
        <f>K31+L31</f>
        <v>-0.5</v>
      </c>
    </row>
    <row r="32" spans="1:13" ht="27.6" x14ac:dyDescent="0.25">
      <c r="A32" s="5"/>
      <c r="B32" s="132" t="s">
        <v>371</v>
      </c>
      <c r="C32" s="133" t="s">
        <v>169</v>
      </c>
      <c r="D32" s="133" t="s">
        <v>115</v>
      </c>
      <c r="E32" s="59">
        <v>91.1</v>
      </c>
      <c r="F32" s="59">
        <v>0</v>
      </c>
      <c r="G32" s="58">
        <f>E32+F32</f>
        <v>91.1</v>
      </c>
      <c r="H32" s="59">
        <v>91.6</v>
      </c>
      <c r="I32" s="59">
        <v>0</v>
      </c>
      <c r="J32" s="59">
        <f>H32+I32</f>
        <v>91.6</v>
      </c>
      <c r="K32" s="59">
        <f t="shared" si="9"/>
        <v>0.5</v>
      </c>
      <c r="L32" s="59">
        <f t="shared" si="9"/>
        <v>0</v>
      </c>
      <c r="M32" s="59">
        <f>K32+L32</f>
        <v>0.5</v>
      </c>
    </row>
    <row r="34" spans="1:12" s="127" customFormat="1" x14ac:dyDescent="0.25">
      <c r="A34" s="61" t="s">
        <v>224</v>
      </c>
      <c r="H34" s="126"/>
      <c r="I34" s="126"/>
      <c r="K34" s="214" t="s">
        <v>225</v>
      </c>
      <c r="L34" s="214"/>
    </row>
    <row r="35" spans="1:12" x14ac:dyDescent="0.25">
      <c r="H35" s="229" t="s">
        <v>13</v>
      </c>
      <c r="I35" s="229"/>
      <c r="K35" s="230" t="s">
        <v>14</v>
      </c>
      <c r="L35" s="230"/>
    </row>
  </sheetData>
  <mergeCells count="20">
    <mergeCell ref="A12:B12"/>
    <mergeCell ref="E12:M12"/>
    <mergeCell ref="D3:H3"/>
    <mergeCell ref="D4:H4"/>
    <mergeCell ref="D5:H5"/>
    <mergeCell ref="D7:H7"/>
    <mergeCell ref="D8:H8"/>
    <mergeCell ref="D10:H10"/>
    <mergeCell ref="A16:A17"/>
    <mergeCell ref="B16:B17"/>
    <mergeCell ref="C16:C17"/>
    <mergeCell ref="D16:D17"/>
    <mergeCell ref="E16:G16"/>
    <mergeCell ref="B18:M18"/>
    <mergeCell ref="K34:L34"/>
    <mergeCell ref="H35:I35"/>
    <mergeCell ref="K35:L35"/>
    <mergeCell ref="E13:M13"/>
    <mergeCell ref="H16:J16"/>
    <mergeCell ref="K16:M16"/>
  </mergeCells>
  <pageMargins left="0.78740157480314965" right="0.78740157480314965" top="1.1811023622047245" bottom="0.39370078740157483" header="0.31496062992125984" footer="0.31496062992125984"/>
  <pageSetup paperSize="9" scale="58" orientation="landscape" r:id="rId1"/>
  <colBreaks count="1" manualBreakCount="1">
    <brk id="13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2:M33"/>
  <sheetViews>
    <sheetView view="pageBreakPreview" topLeftCell="A10" zoomScale="80" zoomScaleNormal="80" zoomScaleSheetLayoutView="80" workbookViewId="0">
      <selection activeCell="J30" sqref="J30"/>
    </sheetView>
  </sheetViews>
  <sheetFormatPr defaultColWidth="9.109375" defaultRowHeight="13.8" x14ac:dyDescent="0.25"/>
  <cols>
    <col min="1" max="1" width="9.109375" style="1"/>
    <col min="2" max="2" width="55.44140625" style="1" customWidth="1"/>
    <col min="3" max="3" width="11.6640625" style="1" customWidth="1"/>
    <col min="4" max="4" width="49.44140625" style="1" customWidth="1"/>
    <col min="5" max="5" width="15.5546875" style="1" customWidth="1"/>
    <col min="6" max="6" width="13.88671875" style="19" customWidth="1"/>
    <col min="7" max="7" width="13.6640625" style="1" customWidth="1"/>
    <col min="8" max="8" width="16.5546875" style="1" customWidth="1"/>
    <col min="9" max="9" width="14.5546875" style="19" customWidth="1"/>
    <col min="10" max="10" width="14" style="1" customWidth="1"/>
    <col min="11" max="11" width="12.6640625" style="1" customWidth="1"/>
    <col min="12" max="12" width="13" style="19" customWidth="1"/>
    <col min="13" max="13" width="13" style="1" customWidth="1"/>
    <col min="14" max="16384" width="9.109375" style="1"/>
  </cols>
  <sheetData>
    <row r="2" spans="1:13" x14ac:dyDescent="0.25">
      <c r="D2" s="236" t="s">
        <v>0</v>
      </c>
      <c r="E2" s="236"/>
      <c r="F2" s="236"/>
      <c r="G2" s="236"/>
      <c r="H2" s="236"/>
      <c r="I2" s="23"/>
    </row>
    <row r="3" spans="1:13" x14ac:dyDescent="0.25">
      <c r="C3" s="2"/>
      <c r="D3" s="236" t="s">
        <v>15</v>
      </c>
      <c r="E3" s="236"/>
      <c r="F3" s="236"/>
      <c r="G3" s="236"/>
      <c r="H3" s="236"/>
    </row>
    <row r="4" spans="1:13" x14ac:dyDescent="0.25">
      <c r="D4" s="236" t="s">
        <v>16</v>
      </c>
      <c r="E4" s="236"/>
      <c r="F4" s="236"/>
      <c r="G4" s="236"/>
      <c r="H4" s="236"/>
      <c r="I4" s="24"/>
      <c r="J4" s="16"/>
    </row>
    <row r="6" spans="1:13" x14ac:dyDescent="0.25">
      <c r="D6" s="250" t="s">
        <v>113</v>
      </c>
      <c r="E6" s="250"/>
      <c r="F6" s="250"/>
      <c r="G6" s="250"/>
      <c r="H6" s="250"/>
      <c r="I6" s="25"/>
      <c r="J6" s="6"/>
      <c r="K6" s="6"/>
      <c r="L6" s="25"/>
    </row>
    <row r="7" spans="1:13" x14ac:dyDescent="0.25">
      <c r="D7" s="229" t="s">
        <v>3</v>
      </c>
      <c r="E7" s="229"/>
      <c r="F7" s="229"/>
      <c r="G7" s="229"/>
      <c r="H7" s="229"/>
      <c r="I7" s="25"/>
      <c r="J7" s="6"/>
      <c r="K7" s="6"/>
      <c r="L7" s="25"/>
    </row>
    <row r="9" spans="1:13" x14ac:dyDescent="0.25">
      <c r="D9" s="236" t="s">
        <v>226</v>
      </c>
      <c r="E9" s="236"/>
      <c r="F9" s="236"/>
      <c r="G9" s="236"/>
      <c r="H9" s="236"/>
    </row>
    <row r="10" spans="1:13" x14ac:dyDescent="0.25">
      <c r="H10" s="16"/>
    </row>
    <row r="11" spans="1:13" ht="15.75" customHeight="1" x14ac:dyDescent="0.25">
      <c r="A11" s="231" t="s">
        <v>190</v>
      </c>
      <c r="B11" s="231"/>
      <c r="C11" s="13"/>
      <c r="D11" s="6"/>
      <c r="E11" s="232" t="s">
        <v>191</v>
      </c>
      <c r="F11" s="232"/>
      <c r="G11" s="232"/>
      <c r="H11" s="232"/>
      <c r="I11" s="232"/>
      <c r="J11" s="232"/>
      <c r="K11" s="232"/>
      <c r="L11" s="232"/>
      <c r="M11" s="232"/>
    </row>
    <row r="12" spans="1:13" x14ac:dyDescent="0.25">
      <c r="A12" s="6" t="s">
        <v>17</v>
      </c>
      <c r="B12" s="6"/>
      <c r="C12" s="6"/>
      <c r="D12" s="6"/>
      <c r="E12" s="229" t="s">
        <v>18</v>
      </c>
      <c r="F12" s="229"/>
      <c r="G12" s="229"/>
      <c r="H12" s="229"/>
      <c r="I12" s="229"/>
      <c r="J12" s="229"/>
      <c r="K12" s="229"/>
      <c r="L12" s="229"/>
      <c r="M12" s="229"/>
    </row>
    <row r="14" spans="1:13" ht="36" customHeight="1" x14ac:dyDescent="0.25">
      <c r="A14" s="233" t="s">
        <v>19</v>
      </c>
      <c r="B14" s="234" t="s">
        <v>20</v>
      </c>
      <c r="C14" s="233" t="s">
        <v>21</v>
      </c>
      <c r="D14" s="233" t="s">
        <v>22</v>
      </c>
      <c r="E14" s="235" t="s">
        <v>26</v>
      </c>
      <c r="F14" s="235"/>
      <c r="G14" s="235"/>
      <c r="H14" s="234" t="s">
        <v>27</v>
      </c>
      <c r="I14" s="234"/>
      <c r="J14" s="234"/>
      <c r="K14" s="234" t="s">
        <v>28</v>
      </c>
      <c r="L14" s="234"/>
      <c r="M14" s="234"/>
    </row>
    <row r="15" spans="1:13" ht="27.6" x14ac:dyDescent="0.25">
      <c r="A15" s="233"/>
      <c r="B15" s="234"/>
      <c r="C15" s="233"/>
      <c r="D15" s="233"/>
      <c r="E15" s="18" t="s">
        <v>23</v>
      </c>
      <c r="F15" s="20" t="s">
        <v>24</v>
      </c>
      <c r="G15" s="18" t="s">
        <v>25</v>
      </c>
      <c r="H15" s="18" t="s">
        <v>23</v>
      </c>
      <c r="I15" s="20" t="s">
        <v>24</v>
      </c>
      <c r="J15" s="18" t="s">
        <v>25</v>
      </c>
      <c r="K15" s="18" t="s">
        <v>23</v>
      </c>
      <c r="L15" s="20" t="s">
        <v>24</v>
      </c>
      <c r="M15" s="18" t="s">
        <v>25</v>
      </c>
    </row>
    <row r="16" spans="1:13" ht="15" customHeight="1" x14ac:dyDescent="0.25">
      <c r="A16" s="18"/>
      <c r="B16" s="247" t="s">
        <v>192</v>
      </c>
      <c r="C16" s="248"/>
      <c r="D16" s="248"/>
      <c r="E16" s="248"/>
      <c r="F16" s="248"/>
      <c r="G16" s="248"/>
      <c r="H16" s="248"/>
      <c r="I16" s="248"/>
      <c r="J16" s="248"/>
      <c r="K16" s="248"/>
      <c r="L16" s="248"/>
      <c r="M16" s="249"/>
    </row>
    <row r="17" spans="1:13" x14ac:dyDescent="0.25">
      <c r="A17" s="17">
        <v>1</v>
      </c>
      <c r="B17" s="133" t="s">
        <v>128</v>
      </c>
      <c r="C17" s="133"/>
      <c r="D17" s="132"/>
      <c r="E17" s="63"/>
      <c r="F17" s="64"/>
      <c r="G17" s="63"/>
      <c r="H17" s="65"/>
      <c r="I17" s="66"/>
      <c r="J17" s="65"/>
      <c r="K17" s="65"/>
      <c r="L17" s="66"/>
      <c r="M17" s="65"/>
    </row>
    <row r="18" spans="1:13" s="19" customFormat="1" x14ac:dyDescent="0.25">
      <c r="A18" s="96"/>
      <c r="B18" s="136" t="s">
        <v>57</v>
      </c>
      <c r="C18" s="136" t="s">
        <v>35</v>
      </c>
      <c r="D18" s="137" t="s">
        <v>114</v>
      </c>
      <c r="E18" s="67">
        <v>1193893</v>
      </c>
      <c r="F18" s="67">
        <v>0</v>
      </c>
      <c r="G18" s="67">
        <f t="shared" ref="G18" si="0">E18+F18</f>
        <v>1193893</v>
      </c>
      <c r="H18" s="62">
        <v>306704</v>
      </c>
      <c r="I18" s="62">
        <v>0</v>
      </c>
      <c r="J18" s="62">
        <f t="shared" ref="J18" si="1">H18+I18</f>
        <v>306704</v>
      </c>
      <c r="K18" s="59">
        <f t="shared" ref="K18:L19" si="2">H18-E18</f>
        <v>-887189</v>
      </c>
      <c r="L18" s="59">
        <f t="shared" si="2"/>
        <v>0</v>
      </c>
      <c r="M18" s="59">
        <f t="shared" ref="M18" si="3">K18+L18</f>
        <v>-887189</v>
      </c>
    </row>
    <row r="19" spans="1:13" ht="33" customHeight="1" x14ac:dyDescent="0.25">
      <c r="A19" s="17"/>
      <c r="B19" s="132" t="s">
        <v>414</v>
      </c>
      <c r="C19" s="133"/>
      <c r="D19" s="132"/>
      <c r="E19" s="58">
        <v>5</v>
      </c>
      <c r="F19" s="67">
        <v>0</v>
      </c>
      <c r="G19" s="58">
        <f t="shared" ref="G19:G28" si="4">E19+F19</f>
        <v>5</v>
      </c>
      <c r="H19" s="59">
        <v>3.5</v>
      </c>
      <c r="I19" s="62">
        <v>0</v>
      </c>
      <c r="J19" s="59">
        <f t="shared" ref="J19:J28" si="5">H19+I19</f>
        <v>3.5</v>
      </c>
      <c r="K19" s="59">
        <f t="shared" si="2"/>
        <v>-1.5</v>
      </c>
      <c r="L19" s="59">
        <f t="shared" si="2"/>
        <v>0</v>
      </c>
      <c r="M19" s="59">
        <f t="shared" ref="M19:M28" si="6">K19+L19</f>
        <v>-1.5</v>
      </c>
    </row>
    <row r="20" spans="1:13" x14ac:dyDescent="0.25">
      <c r="A20" s="17"/>
      <c r="B20" s="137" t="s">
        <v>150</v>
      </c>
      <c r="C20" s="133" t="s">
        <v>32</v>
      </c>
      <c r="D20" s="132" t="s">
        <v>151</v>
      </c>
      <c r="E20" s="58">
        <v>5</v>
      </c>
      <c r="F20" s="67">
        <v>0</v>
      </c>
      <c r="G20" s="58">
        <f t="shared" ref="G20:G21" si="7">E20+F20</f>
        <v>5</v>
      </c>
      <c r="H20" s="59">
        <v>3.5</v>
      </c>
      <c r="I20" s="62">
        <v>0</v>
      </c>
      <c r="J20" s="59">
        <f t="shared" ref="J20:J21" si="8">H20+I20</f>
        <v>3.5</v>
      </c>
      <c r="K20" s="59">
        <f t="shared" ref="K20:K21" si="9">H20-E20</f>
        <v>-1.5</v>
      </c>
      <c r="L20" s="59">
        <f t="shared" ref="L20:L21" si="10">I20-F20</f>
        <v>0</v>
      </c>
      <c r="M20" s="59">
        <f t="shared" ref="M20:M21" si="11">K20+L20</f>
        <v>-1.5</v>
      </c>
    </row>
    <row r="21" spans="1:13" ht="27.6" x14ac:dyDescent="0.25">
      <c r="A21" s="118"/>
      <c r="B21" s="137" t="s">
        <v>415</v>
      </c>
      <c r="C21" s="133"/>
      <c r="D21" s="132"/>
      <c r="E21" s="58">
        <v>5</v>
      </c>
      <c r="F21" s="67">
        <v>0</v>
      </c>
      <c r="G21" s="58">
        <f t="shared" si="7"/>
        <v>5</v>
      </c>
      <c r="H21" s="59">
        <v>3.5</v>
      </c>
      <c r="I21" s="62">
        <v>0</v>
      </c>
      <c r="J21" s="59">
        <f t="shared" si="8"/>
        <v>3.5</v>
      </c>
      <c r="K21" s="59">
        <f t="shared" si="9"/>
        <v>-1.5</v>
      </c>
      <c r="L21" s="59">
        <f t="shared" si="10"/>
        <v>0</v>
      </c>
      <c r="M21" s="59">
        <f t="shared" si="11"/>
        <v>-1.5</v>
      </c>
    </row>
    <row r="22" spans="1:13" x14ac:dyDescent="0.25">
      <c r="A22" s="105"/>
      <c r="B22" s="132" t="s">
        <v>150</v>
      </c>
      <c r="C22" s="133" t="s">
        <v>32</v>
      </c>
      <c r="D22" s="132" t="s">
        <v>151</v>
      </c>
      <c r="E22" s="58">
        <v>5</v>
      </c>
      <c r="F22" s="67">
        <v>0</v>
      </c>
      <c r="G22" s="58">
        <f t="shared" ref="G22" si="12">E22+F22</f>
        <v>5</v>
      </c>
      <c r="H22" s="59">
        <v>3.5</v>
      </c>
      <c r="I22" s="62">
        <v>0</v>
      </c>
      <c r="J22" s="59">
        <f t="shared" ref="J22" si="13">H22+I22</f>
        <v>3.5</v>
      </c>
      <c r="K22" s="59">
        <f t="shared" ref="K22" si="14">H22-E22</f>
        <v>-1.5</v>
      </c>
      <c r="L22" s="59">
        <f t="shared" ref="L22" si="15">I22-F22</f>
        <v>0</v>
      </c>
      <c r="M22" s="59">
        <f t="shared" ref="M22" si="16">K22+L22</f>
        <v>-1.5</v>
      </c>
    </row>
    <row r="23" spans="1:13" x14ac:dyDescent="0.25">
      <c r="A23" s="18">
        <v>2</v>
      </c>
      <c r="B23" s="133" t="s">
        <v>129</v>
      </c>
      <c r="C23" s="41"/>
      <c r="D23" s="41"/>
      <c r="E23" s="60"/>
      <c r="F23" s="68"/>
      <c r="G23" s="58"/>
      <c r="H23" s="59"/>
      <c r="I23" s="62"/>
      <c r="J23" s="59"/>
      <c r="K23" s="59"/>
      <c r="L23" s="62"/>
      <c r="M23" s="59"/>
    </row>
    <row r="24" spans="1:13" x14ac:dyDescent="0.25">
      <c r="A24" s="17"/>
      <c r="B24" s="132" t="s">
        <v>416</v>
      </c>
      <c r="C24" s="133" t="s">
        <v>32</v>
      </c>
      <c r="D24" s="133" t="s">
        <v>42</v>
      </c>
      <c r="E24" s="59">
        <v>36</v>
      </c>
      <c r="F24" s="62">
        <v>0</v>
      </c>
      <c r="G24" s="58">
        <f t="shared" si="4"/>
        <v>36</v>
      </c>
      <c r="H24" s="59">
        <v>36</v>
      </c>
      <c r="I24" s="62">
        <v>0</v>
      </c>
      <c r="J24" s="59">
        <f t="shared" si="5"/>
        <v>36</v>
      </c>
      <c r="K24" s="59">
        <f>H24-E24</f>
        <v>0</v>
      </c>
      <c r="L24" s="59">
        <f>I24-F24</f>
        <v>0</v>
      </c>
      <c r="M24" s="59">
        <f t="shared" si="6"/>
        <v>0</v>
      </c>
    </row>
    <row r="25" spans="1:13" ht="30" customHeight="1" x14ac:dyDescent="0.25">
      <c r="A25" s="36"/>
      <c r="B25" s="132" t="s">
        <v>417</v>
      </c>
      <c r="C25" s="133" t="s">
        <v>40</v>
      </c>
      <c r="D25" s="133" t="s">
        <v>179</v>
      </c>
      <c r="E25" s="59">
        <v>450</v>
      </c>
      <c r="F25" s="62">
        <v>0</v>
      </c>
      <c r="G25" s="58">
        <f t="shared" si="4"/>
        <v>450</v>
      </c>
      <c r="H25" s="59">
        <v>226</v>
      </c>
      <c r="I25" s="62">
        <v>0</v>
      </c>
      <c r="J25" s="59">
        <f t="shared" si="5"/>
        <v>226</v>
      </c>
      <c r="K25" s="59">
        <f>H25-E25</f>
        <v>-224</v>
      </c>
      <c r="L25" s="59">
        <f>I25-F25</f>
        <v>0</v>
      </c>
      <c r="M25" s="59">
        <f t="shared" si="6"/>
        <v>-224</v>
      </c>
    </row>
    <row r="26" spans="1:13" x14ac:dyDescent="0.25">
      <c r="A26" s="17">
        <v>3</v>
      </c>
      <c r="B26" s="133" t="s">
        <v>130</v>
      </c>
      <c r="C26" s="133"/>
      <c r="D26" s="133"/>
      <c r="E26" s="59"/>
      <c r="F26" s="62"/>
      <c r="G26" s="58"/>
      <c r="H26" s="59"/>
      <c r="I26" s="62"/>
      <c r="J26" s="59"/>
      <c r="K26" s="59"/>
      <c r="L26" s="62"/>
      <c r="M26" s="59"/>
    </row>
    <row r="27" spans="1:13" ht="21.75" customHeight="1" x14ac:dyDescent="0.25">
      <c r="A27" s="17"/>
      <c r="B27" s="132" t="s">
        <v>193</v>
      </c>
      <c r="C27" s="133" t="s">
        <v>35</v>
      </c>
      <c r="D27" s="133" t="s">
        <v>115</v>
      </c>
      <c r="E27" s="59">
        <v>238778.6</v>
      </c>
      <c r="F27" s="62">
        <v>0</v>
      </c>
      <c r="G27" s="58">
        <f t="shared" si="4"/>
        <v>238778.6</v>
      </c>
      <c r="H27" s="59">
        <v>87629.71</v>
      </c>
      <c r="I27" s="62">
        <v>0</v>
      </c>
      <c r="J27" s="59">
        <f t="shared" si="5"/>
        <v>87629.71</v>
      </c>
      <c r="K27" s="59">
        <f t="shared" ref="K27:L28" si="17">H27-E27</f>
        <v>-151148.89000000001</v>
      </c>
      <c r="L27" s="59">
        <f t="shared" si="17"/>
        <v>0</v>
      </c>
      <c r="M27" s="59">
        <f t="shared" si="6"/>
        <v>-151148.89000000001</v>
      </c>
    </row>
    <row r="28" spans="1:13" ht="27.6" x14ac:dyDescent="0.25">
      <c r="A28" s="17"/>
      <c r="B28" s="132" t="s">
        <v>418</v>
      </c>
      <c r="C28" s="133" t="s">
        <v>32</v>
      </c>
      <c r="D28" s="133" t="s">
        <v>115</v>
      </c>
      <c r="E28" s="59">
        <v>90</v>
      </c>
      <c r="F28" s="62">
        <v>0</v>
      </c>
      <c r="G28" s="58">
        <f t="shared" si="4"/>
        <v>90</v>
      </c>
      <c r="H28" s="59">
        <v>65</v>
      </c>
      <c r="I28" s="62">
        <v>0</v>
      </c>
      <c r="J28" s="59">
        <f t="shared" si="5"/>
        <v>65</v>
      </c>
      <c r="K28" s="59">
        <f t="shared" si="17"/>
        <v>-25</v>
      </c>
      <c r="L28" s="59">
        <f t="shared" si="17"/>
        <v>0</v>
      </c>
      <c r="M28" s="59">
        <f t="shared" si="6"/>
        <v>-25</v>
      </c>
    </row>
    <row r="29" spans="1:13" x14ac:dyDescent="0.25">
      <c r="A29" s="36">
        <v>4</v>
      </c>
      <c r="B29" s="132" t="s">
        <v>126</v>
      </c>
      <c r="C29" s="133"/>
      <c r="D29" s="133"/>
      <c r="E29" s="59"/>
      <c r="F29" s="62"/>
      <c r="G29" s="58"/>
      <c r="H29" s="59"/>
      <c r="I29" s="62"/>
      <c r="J29" s="59"/>
      <c r="K29" s="59"/>
      <c r="L29" s="62"/>
      <c r="M29" s="59"/>
    </row>
    <row r="30" spans="1:13" ht="32.25" customHeight="1" x14ac:dyDescent="0.25">
      <c r="A30" s="36"/>
      <c r="B30" s="132" t="s">
        <v>419</v>
      </c>
      <c r="C30" s="133" t="s">
        <v>169</v>
      </c>
      <c r="D30" s="133" t="s">
        <v>115</v>
      </c>
      <c r="E30" s="59">
        <v>86</v>
      </c>
      <c r="F30" s="62">
        <v>0</v>
      </c>
      <c r="G30" s="58">
        <f t="shared" ref="G30" si="18">E30+F30</f>
        <v>86</v>
      </c>
      <c r="H30" s="59">
        <v>43.2</v>
      </c>
      <c r="I30" s="62">
        <v>0</v>
      </c>
      <c r="J30" s="59">
        <f t="shared" ref="J30" si="19">H30+I30</f>
        <v>43.2</v>
      </c>
      <c r="K30" s="59">
        <f>H30-E30</f>
        <v>-42.8</v>
      </c>
      <c r="L30" s="59">
        <f>I30-F30</f>
        <v>0</v>
      </c>
      <c r="M30" s="59">
        <f t="shared" ref="M30" si="20">K30+L30</f>
        <v>-42.8</v>
      </c>
    </row>
    <row r="31" spans="1:13" x14ac:dyDescent="0.25">
      <c r="A31" s="27"/>
      <c r="B31" s="28"/>
      <c r="C31" s="7"/>
      <c r="D31" s="7"/>
      <c r="E31" s="7"/>
      <c r="F31" s="29"/>
      <c r="G31" s="7"/>
      <c r="H31" s="7"/>
      <c r="I31" s="29"/>
      <c r="J31" s="7"/>
      <c r="K31" s="7"/>
      <c r="L31" s="29"/>
      <c r="M31" s="7"/>
    </row>
    <row r="32" spans="1:13" s="127" customFormat="1" x14ac:dyDescent="0.25">
      <c r="A32" s="61" t="s">
        <v>224</v>
      </c>
      <c r="H32" s="126"/>
      <c r="I32" s="126"/>
      <c r="K32" s="214" t="s">
        <v>225</v>
      </c>
      <c r="L32" s="214"/>
    </row>
    <row r="33" spans="8:12" x14ac:dyDescent="0.25">
      <c r="H33" s="229" t="s">
        <v>13</v>
      </c>
      <c r="I33" s="229"/>
      <c r="K33" s="230" t="s">
        <v>14</v>
      </c>
      <c r="L33" s="230"/>
    </row>
  </sheetData>
  <mergeCells count="20">
    <mergeCell ref="A11:B11"/>
    <mergeCell ref="E11:M11"/>
    <mergeCell ref="D2:H2"/>
    <mergeCell ref="D3:H3"/>
    <mergeCell ref="D4:H4"/>
    <mergeCell ref="D6:H6"/>
    <mergeCell ref="D7:H7"/>
    <mergeCell ref="D9:H9"/>
    <mergeCell ref="A14:A15"/>
    <mergeCell ref="B14:B15"/>
    <mergeCell ref="C14:C15"/>
    <mergeCell ref="D14:D15"/>
    <mergeCell ref="E14:G14"/>
    <mergeCell ref="B16:M16"/>
    <mergeCell ref="K32:L32"/>
    <mergeCell ref="H33:I33"/>
    <mergeCell ref="K33:L33"/>
    <mergeCell ref="E12:M12"/>
    <mergeCell ref="H14:J14"/>
    <mergeCell ref="K14:M14"/>
  </mergeCells>
  <pageMargins left="0.70866141732283472" right="0.70866141732283472" top="1.1417322834645669" bottom="0.35433070866141736" header="0.31496062992125984" footer="0.31496062992125984"/>
  <pageSetup paperSize="9" scale="52" fitToHeight="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3:M60"/>
  <sheetViews>
    <sheetView view="pageBreakPreview" topLeftCell="A42" zoomScale="76" zoomScaleNormal="80" zoomScaleSheetLayoutView="76" workbookViewId="0">
      <selection activeCell="A59" sqref="A59:XFD61"/>
    </sheetView>
  </sheetViews>
  <sheetFormatPr defaultColWidth="9.109375" defaultRowHeight="13.8" x14ac:dyDescent="0.25"/>
  <cols>
    <col min="1" max="1" width="9.109375" style="1"/>
    <col min="2" max="2" width="53.109375" style="1" customWidth="1"/>
    <col min="3" max="3" width="11.6640625" style="1" customWidth="1"/>
    <col min="4" max="4" width="49.44140625" style="1" customWidth="1"/>
    <col min="5" max="5" width="17.109375" style="1" customWidth="1"/>
    <col min="6" max="6" width="15.33203125" style="1" customWidth="1"/>
    <col min="7" max="7" width="15" style="1" customWidth="1"/>
    <col min="8" max="8" width="16.44140625" style="1" customWidth="1"/>
    <col min="9" max="10" width="16.88671875" style="1" customWidth="1"/>
    <col min="11" max="11" width="16.109375" style="1" customWidth="1"/>
    <col min="12" max="12" width="16.44140625" style="1" customWidth="1"/>
    <col min="13" max="13" width="15.33203125" style="1" customWidth="1"/>
    <col min="14" max="16384" width="9.109375" style="1"/>
  </cols>
  <sheetData>
    <row r="3" spans="1:13" x14ac:dyDescent="0.25">
      <c r="D3" s="236" t="s">
        <v>0</v>
      </c>
      <c r="E3" s="236"/>
      <c r="F3" s="236"/>
      <c r="G3" s="236"/>
      <c r="H3" s="236"/>
      <c r="I3" s="15"/>
    </row>
    <row r="4" spans="1:13" x14ac:dyDescent="0.25">
      <c r="C4" s="2"/>
      <c r="D4" s="236" t="s">
        <v>15</v>
      </c>
      <c r="E4" s="236"/>
      <c r="F4" s="236"/>
      <c r="G4" s="236"/>
      <c r="H4" s="236"/>
    </row>
    <row r="5" spans="1:13" x14ac:dyDescent="0.25">
      <c r="D5" s="236" t="s">
        <v>16</v>
      </c>
      <c r="E5" s="236"/>
      <c r="F5" s="236"/>
      <c r="G5" s="236"/>
      <c r="H5" s="236"/>
      <c r="I5" s="3"/>
      <c r="J5" s="3"/>
    </row>
    <row r="7" spans="1:13" x14ac:dyDescent="0.25">
      <c r="D7" s="214" t="s">
        <v>113</v>
      </c>
      <c r="E7" s="214"/>
      <c r="F7" s="214"/>
      <c r="G7" s="214"/>
      <c r="H7" s="214"/>
      <c r="I7" s="6"/>
      <c r="J7" s="6"/>
      <c r="K7" s="6"/>
      <c r="L7" s="6"/>
    </row>
    <row r="8" spans="1:13" x14ac:dyDescent="0.25">
      <c r="D8" s="229" t="s">
        <v>3</v>
      </c>
      <c r="E8" s="229"/>
      <c r="F8" s="229"/>
      <c r="G8" s="229"/>
      <c r="H8" s="229"/>
      <c r="I8" s="6"/>
      <c r="J8" s="6"/>
      <c r="K8" s="6"/>
      <c r="L8" s="6"/>
    </row>
    <row r="10" spans="1:13" x14ac:dyDescent="0.25">
      <c r="D10" s="236" t="s">
        <v>226</v>
      </c>
      <c r="E10" s="236"/>
      <c r="F10" s="236"/>
      <c r="G10" s="236"/>
      <c r="H10" s="236"/>
    </row>
    <row r="11" spans="1:13" ht="17.25" customHeight="1" x14ac:dyDescent="0.25">
      <c r="A11" s="231" t="s">
        <v>180</v>
      </c>
      <c r="B11" s="231"/>
      <c r="C11" s="13"/>
      <c r="D11" s="6"/>
      <c r="E11" s="251" t="s">
        <v>82</v>
      </c>
      <c r="F11" s="232"/>
      <c r="G11" s="232"/>
      <c r="H11" s="232"/>
      <c r="I11" s="232"/>
      <c r="J11" s="232"/>
      <c r="K11" s="232"/>
      <c r="L11" s="232"/>
      <c r="M11" s="232"/>
    </row>
    <row r="12" spans="1:13" x14ac:dyDescent="0.25">
      <c r="A12" s="6" t="s">
        <v>17</v>
      </c>
      <c r="B12" s="6"/>
      <c r="C12" s="6"/>
      <c r="D12" s="6"/>
      <c r="E12" s="229" t="s">
        <v>18</v>
      </c>
      <c r="F12" s="229"/>
      <c r="G12" s="229"/>
      <c r="H12" s="229"/>
      <c r="I12" s="229"/>
      <c r="J12" s="229"/>
      <c r="K12" s="229"/>
      <c r="L12" s="229"/>
      <c r="M12" s="229"/>
    </row>
    <row r="13" spans="1:13" x14ac:dyDescent="0.25">
      <c r="H13" s="3"/>
    </row>
    <row r="15" spans="1:13" ht="36" customHeight="1" x14ac:dyDescent="0.25">
      <c r="A15" s="233" t="s">
        <v>19</v>
      </c>
      <c r="B15" s="234" t="s">
        <v>20</v>
      </c>
      <c r="C15" s="233" t="s">
        <v>21</v>
      </c>
      <c r="D15" s="233" t="s">
        <v>22</v>
      </c>
      <c r="E15" s="235" t="s">
        <v>26</v>
      </c>
      <c r="F15" s="235"/>
      <c r="G15" s="235"/>
      <c r="H15" s="234" t="s">
        <v>27</v>
      </c>
      <c r="I15" s="234"/>
      <c r="J15" s="234"/>
      <c r="K15" s="234" t="s">
        <v>28</v>
      </c>
      <c r="L15" s="234"/>
      <c r="M15" s="234"/>
    </row>
    <row r="16" spans="1:13" ht="27.6" x14ac:dyDescent="0.25">
      <c r="A16" s="233"/>
      <c r="B16" s="234"/>
      <c r="C16" s="233"/>
      <c r="D16" s="233"/>
      <c r="E16" s="8" t="s">
        <v>23</v>
      </c>
      <c r="F16" s="8" t="s">
        <v>24</v>
      </c>
      <c r="G16" s="8" t="s">
        <v>25</v>
      </c>
      <c r="H16" s="8" t="s">
        <v>23</v>
      </c>
      <c r="I16" s="8" t="s">
        <v>24</v>
      </c>
      <c r="J16" s="8" t="s">
        <v>25</v>
      </c>
      <c r="K16" s="8" t="s">
        <v>23</v>
      </c>
      <c r="L16" s="8" t="s">
        <v>24</v>
      </c>
      <c r="M16" s="8" t="s">
        <v>25</v>
      </c>
    </row>
    <row r="17" spans="1:13" ht="15" customHeight="1" x14ac:dyDescent="0.25">
      <c r="A17" s="70"/>
      <c r="B17" s="247" t="s">
        <v>104</v>
      </c>
      <c r="C17" s="248"/>
      <c r="D17" s="248"/>
      <c r="E17" s="248"/>
      <c r="F17" s="248"/>
      <c r="G17" s="248"/>
      <c r="H17" s="248"/>
      <c r="I17" s="248"/>
      <c r="J17" s="248"/>
      <c r="K17" s="248"/>
      <c r="L17" s="248"/>
      <c r="M17" s="249"/>
    </row>
    <row r="18" spans="1:13" x14ac:dyDescent="0.25">
      <c r="A18" s="72">
        <v>1</v>
      </c>
      <c r="B18" s="140" t="s">
        <v>128</v>
      </c>
      <c r="C18" s="140"/>
      <c r="D18" s="135"/>
      <c r="E18" s="63"/>
      <c r="F18" s="63"/>
      <c r="G18" s="63"/>
      <c r="H18" s="65"/>
      <c r="I18" s="65"/>
      <c r="J18" s="65"/>
      <c r="K18" s="65"/>
      <c r="L18" s="176"/>
      <c r="M18" s="176"/>
    </row>
    <row r="19" spans="1:13" s="19" customFormat="1" x14ac:dyDescent="0.25">
      <c r="A19" s="96"/>
      <c r="B19" s="30" t="s">
        <v>57</v>
      </c>
      <c r="C19" s="30"/>
      <c r="D19" s="138"/>
      <c r="E19" s="177">
        <v>9142294</v>
      </c>
      <c r="F19" s="67">
        <v>335</v>
      </c>
      <c r="G19" s="62">
        <f>E19+F19</f>
        <v>9142629</v>
      </c>
      <c r="H19" s="62">
        <v>6189939</v>
      </c>
      <c r="I19" s="62">
        <v>334</v>
      </c>
      <c r="J19" s="62">
        <f>H19+I19</f>
        <v>6190273</v>
      </c>
      <c r="K19" s="59">
        <f t="shared" ref="K19:L30" si="0">H19-E19</f>
        <v>-2952355</v>
      </c>
      <c r="L19" s="59">
        <f t="shared" si="0"/>
        <v>-1</v>
      </c>
      <c r="M19" s="59">
        <f t="shared" ref="M19:M20" si="1">K19+L19</f>
        <v>-2952356</v>
      </c>
    </row>
    <row r="20" spans="1:13" s="19" customFormat="1" ht="27.6" x14ac:dyDescent="0.25">
      <c r="A20" s="115"/>
      <c r="B20" s="173" t="s">
        <v>372</v>
      </c>
      <c r="C20" s="30" t="s">
        <v>35</v>
      </c>
      <c r="D20" s="137" t="s">
        <v>114</v>
      </c>
      <c r="E20" s="67">
        <v>9002640</v>
      </c>
      <c r="F20" s="67">
        <v>0</v>
      </c>
      <c r="G20" s="67">
        <f t="shared" ref="G20:G21" si="2">E20+F20</f>
        <v>9002640</v>
      </c>
      <c r="H20" s="62">
        <v>6189939</v>
      </c>
      <c r="I20" s="62">
        <v>0</v>
      </c>
      <c r="J20" s="62">
        <f t="shared" ref="J20" si="3">H20+I20</f>
        <v>6189939</v>
      </c>
      <c r="K20" s="59">
        <f t="shared" si="0"/>
        <v>-2812701</v>
      </c>
      <c r="L20" s="59">
        <f t="shared" si="0"/>
        <v>0</v>
      </c>
      <c r="M20" s="59">
        <f t="shared" si="1"/>
        <v>-2812701</v>
      </c>
    </row>
    <row r="21" spans="1:13" s="39" customFormat="1" ht="24.75" customHeight="1" x14ac:dyDescent="0.3">
      <c r="A21" s="73"/>
      <c r="B21" s="48" t="s">
        <v>373</v>
      </c>
      <c r="C21" s="48" t="s">
        <v>32</v>
      </c>
      <c r="D21" s="47" t="s">
        <v>42</v>
      </c>
      <c r="E21" s="67">
        <v>4</v>
      </c>
      <c r="F21" s="67">
        <v>0</v>
      </c>
      <c r="G21" s="67">
        <f t="shared" si="2"/>
        <v>4</v>
      </c>
      <c r="H21" s="62">
        <v>4</v>
      </c>
      <c r="I21" s="62">
        <v>0</v>
      </c>
      <c r="J21" s="62">
        <f>H21+I21</f>
        <v>4</v>
      </c>
      <c r="K21" s="59">
        <f t="shared" si="0"/>
        <v>0</v>
      </c>
      <c r="L21" s="59">
        <f t="shared" ref="L21" si="4">I21-F21</f>
        <v>0</v>
      </c>
      <c r="M21" s="59">
        <f t="shared" ref="M21" si="5">K21+L21</f>
        <v>0</v>
      </c>
    </row>
    <row r="22" spans="1:13" s="39" customFormat="1" x14ac:dyDescent="0.3">
      <c r="A22" s="73"/>
      <c r="B22" s="47" t="s">
        <v>374</v>
      </c>
      <c r="C22" s="48"/>
      <c r="D22" s="47"/>
      <c r="E22" s="62">
        <v>55.75</v>
      </c>
      <c r="F22" s="67">
        <v>0</v>
      </c>
      <c r="G22" s="67">
        <f>E22+F22</f>
        <v>55.75</v>
      </c>
      <c r="H22" s="62">
        <v>43</v>
      </c>
      <c r="I22" s="62">
        <v>0</v>
      </c>
      <c r="J22" s="62">
        <f>H22+I22</f>
        <v>43</v>
      </c>
      <c r="K22" s="59">
        <f t="shared" si="0"/>
        <v>-12.75</v>
      </c>
      <c r="L22" s="59">
        <f t="shared" si="0"/>
        <v>0</v>
      </c>
      <c r="M22" s="62">
        <f>K22+L22</f>
        <v>-12.75</v>
      </c>
    </row>
    <row r="23" spans="1:13" s="39" customFormat="1" x14ac:dyDescent="0.3">
      <c r="A23" s="73"/>
      <c r="B23" s="47" t="s">
        <v>150</v>
      </c>
      <c r="C23" s="48" t="s">
        <v>32</v>
      </c>
      <c r="D23" s="47" t="s">
        <v>33</v>
      </c>
      <c r="E23" s="62">
        <v>48.25</v>
      </c>
      <c r="F23" s="67">
        <v>0</v>
      </c>
      <c r="G23" s="67">
        <f t="shared" ref="G23:G24" si="6">E23+F23</f>
        <v>48.25</v>
      </c>
      <c r="H23" s="62">
        <v>35.75</v>
      </c>
      <c r="I23" s="62">
        <v>0</v>
      </c>
      <c r="J23" s="62">
        <f t="shared" ref="J23:J24" si="7">H23+I23</f>
        <v>35.75</v>
      </c>
      <c r="K23" s="59">
        <f t="shared" ref="K23:K24" si="8">H23-E23</f>
        <v>-12.5</v>
      </c>
      <c r="L23" s="59">
        <f t="shared" ref="L23:L24" si="9">I23-F23</f>
        <v>0</v>
      </c>
      <c r="M23" s="62">
        <f t="shared" ref="M23:M24" si="10">K23+L23</f>
        <v>-12.5</v>
      </c>
    </row>
    <row r="24" spans="1:13" s="39" customFormat="1" x14ac:dyDescent="0.3">
      <c r="A24" s="73"/>
      <c r="B24" s="47" t="s">
        <v>152</v>
      </c>
      <c r="C24" s="48" t="s">
        <v>32</v>
      </c>
      <c r="D24" s="47" t="s">
        <v>33</v>
      </c>
      <c r="E24" s="62">
        <v>7.5</v>
      </c>
      <c r="F24" s="67">
        <v>0</v>
      </c>
      <c r="G24" s="67">
        <f t="shared" si="6"/>
        <v>7.5</v>
      </c>
      <c r="H24" s="62">
        <v>7.25</v>
      </c>
      <c r="I24" s="62">
        <v>0</v>
      </c>
      <c r="J24" s="62">
        <f t="shared" si="7"/>
        <v>7.25</v>
      </c>
      <c r="K24" s="59">
        <f t="shared" si="8"/>
        <v>-0.25</v>
      </c>
      <c r="L24" s="59">
        <f t="shared" si="9"/>
        <v>0</v>
      </c>
      <c r="M24" s="62">
        <f t="shared" si="10"/>
        <v>-0.25</v>
      </c>
    </row>
    <row r="25" spans="1:13" s="39" customFormat="1" ht="30.75" customHeight="1" x14ac:dyDescent="0.3">
      <c r="A25" s="73"/>
      <c r="B25" s="47" t="s">
        <v>375</v>
      </c>
      <c r="C25" s="48"/>
      <c r="D25" s="47"/>
      <c r="E25" s="67">
        <v>6</v>
      </c>
      <c r="F25" s="67">
        <v>0</v>
      </c>
      <c r="G25" s="67">
        <f t="shared" ref="G25:G58" si="11">E25+F25</f>
        <v>6</v>
      </c>
      <c r="H25" s="62">
        <v>4.5</v>
      </c>
      <c r="I25" s="62">
        <v>0</v>
      </c>
      <c r="J25" s="62">
        <f t="shared" ref="J25:J53" si="12">H25+I25</f>
        <v>4.5</v>
      </c>
      <c r="K25" s="59">
        <f t="shared" si="0"/>
        <v>-1.5</v>
      </c>
      <c r="L25" s="59">
        <f t="shared" si="0"/>
        <v>0</v>
      </c>
      <c r="M25" s="62">
        <f>K25+L25</f>
        <v>-1.5</v>
      </c>
    </row>
    <row r="26" spans="1:13" s="39" customFormat="1" x14ac:dyDescent="0.3">
      <c r="A26" s="73"/>
      <c r="B26" s="47" t="s">
        <v>150</v>
      </c>
      <c r="C26" s="48" t="s">
        <v>32</v>
      </c>
      <c r="D26" s="47" t="s">
        <v>33</v>
      </c>
      <c r="E26" s="67">
        <v>6</v>
      </c>
      <c r="F26" s="67">
        <v>0</v>
      </c>
      <c r="G26" s="67">
        <f t="shared" si="11"/>
        <v>6</v>
      </c>
      <c r="H26" s="62">
        <v>4.5</v>
      </c>
      <c r="I26" s="62">
        <v>0</v>
      </c>
      <c r="J26" s="62">
        <f t="shared" si="12"/>
        <v>4.5</v>
      </c>
      <c r="K26" s="59">
        <f t="shared" si="0"/>
        <v>-1.5</v>
      </c>
      <c r="L26" s="59">
        <f t="shared" si="0"/>
        <v>0</v>
      </c>
      <c r="M26" s="62">
        <f t="shared" ref="M26" si="13">K26+L26</f>
        <v>-1.5</v>
      </c>
    </row>
    <row r="27" spans="1:13" s="39" customFormat="1" x14ac:dyDescent="0.3">
      <c r="A27" s="73"/>
      <c r="B27" s="47" t="s">
        <v>105</v>
      </c>
      <c r="C27" s="48"/>
      <c r="D27" s="47"/>
      <c r="E27" s="67">
        <v>41</v>
      </c>
      <c r="F27" s="67">
        <v>0</v>
      </c>
      <c r="G27" s="67">
        <f t="shared" si="11"/>
        <v>41</v>
      </c>
      <c r="H27" s="62">
        <v>32.75</v>
      </c>
      <c r="I27" s="62">
        <v>0</v>
      </c>
      <c r="J27" s="62">
        <f t="shared" si="12"/>
        <v>32.75</v>
      </c>
      <c r="K27" s="59">
        <f t="shared" si="0"/>
        <v>-8.25</v>
      </c>
      <c r="L27" s="59">
        <f t="shared" si="0"/>
        <v>0</v>
      </c>
      <c r="M27" s="62">
        <f>K27+L27</f>
        <v>-8.25</v>
      </c>
    </row>
    <row r="28" spans="1:13" s="39" customFormat="1" x14ac:dyDescent="0.3">
      <c r="A28" s="73"/>
      <c r="B28" s="47" t="s">
        <v>150</v>
      </c>
      <c r="C28" s="48" t="s">
        <v>32</v>
      </c>
      <c r="D28" s="47" t="s">
        <v>33</v>
      </c>
      <c r="E28" s="62">
        <v>36</v>
      </c>
      <c r="F28" s="67">
        <v>0</v>
      </c>
      <c r="G28" s="67">
        <f t="shared" si="11"/>
        <v>36</v>
      </c>
      <c r="H28" s="62">
        <v>27.75</v>
      </c>
      <c r="I28" s="62">
        <v>0</v>
      </c>
      <c r="J28" s="62">
        <f t="shared" si="12"/>
        <v>27.75</v>
      </c>
      <c r="K28" s="59">
        <f t="shared" si="0"/>
        <v>-8.25</v>
      </c>
      <c r="L28" s="59">
        <f t="shared" si="0"/>
        <v>0</v>
      </c>
      <c r="M28" s="62">
        <f t="shared" ref="M28:M29" si="14">K28+L28</f>
        <v>-8.25</v>
      </c>
    </row>
    <row r="29" spans="1:13" s="39" customFormat="1" x14ac:dyDescent="0.3">
      <c r="A29" s="73"/>
      <c r="B29" s="47" t="s">
        <v>152</v>
      </c>
      <c r="C29" s="48" t="s">
        <v>32</v>
      </c>
      <c r="D29" s="47" t="s">
        <v>33</v>
      </c>
      <c r="E29" s="62">
        <v>5</v>
      </c>
      <c r="F29" s="67">
        <v>0</v>
      </c>
      <c r="G29" s="67">
        <f t="shared" si="11"/>
        <v>5</v>
      </c>
      <c r="H29" s="62">
        <v>5</v>
      </c>
      <c r="I29" s="62">
        <v>0</v>
      </c>
      <c r="J29" s="62">
        <f t="shared" si="12"/>
        <v>5</v>
      </c>
      <c r="K29" s="59">
        <f t="shared" si="0"/>
        <v>0</v>
      </c>
      <c r="L29" s="59">
        <f t="shared" si="0"/>
        <v>0</v>
      </c>
      <c r="M29" s="62">
        <f t="shared" si="14"/>
        <v>0</v>
      </c>
    </row>
    <row r="30" spans="1:13" s="39" customFormat="1" ht="18" customHeight="1" x14ac:dyDescent="0.3">
      <c r="A30" s="73"/>
      <c r="B30" s="47" t="s">
        <v>56</v>
      </c>
      <c r="C30" s="48"/>
      <c r="D30" s="47"/>
      <c r="E30" s="67">
        <v>6.25</v>
      </c>
      <c r="F30" s="67">
        <v>0</v>
      </c>
      <c r="G30" s="67">
        <f t="shared" si="11"/>
        <v>6.25</v>
      </c>
      <c r="H30" s="62">
        <v>3.25</v>
      </c>
      <c r="I30" s="62">
        <v>0</v>
      </c>
      <c r="J30" s="62">
        <f t="shared" si="12"/>
        <v>3.25</v>
      </c>
      <c r="K30" s="59">
        <f t="shared" si="0"/>
        <v>-3</v>
      </c>
      <c r="L30" s="59">
        <f t="shared" si="0"/>
        <v>0</v>
      </c>
      <c r="M30" s="62">
        <f>K30+L30</f>
        <v>-3</v>
      </c>
    </row>
    <row r="31" spans="1:13" s="39" customFormat="1" x14ac:dyDescent="0.3">
      <c r="A31" s="73"/>
      <c r="B31" s="47" t="s">
        <v>150</v>
      </c>
      <c r="C31" s="48" t="s">
        <v>32</v>
      </c>
      <c r="D31" s="47" t="s">
        <v>33</v>
      </c>
      <c r="E31" s="67">
        <v>6.25</v>
      </c>
      <c r="F31" s="67">
        <v>0</v>
      </c>
      <c r="G31" s="67">
        <f t="shared" ref="G31" si="15">E31+F31</f>
        <v>6.25</v>
      </c>
      <c r="H31" s="62">
        <v>3.25</v>
      </c>
      <c r="I31" s="62">
        <v>0</v>
      </c>
      <c r="J31" s="62">
        <f t="shared" ref="J31" si="16">H31+I31</f>
        <v>3.25</v>
      </c>
      <c r="K31" s="59">
        <f t="shared" ref="K31:K32" si="17">H31-E31</f>
        <v>-3</v>
      </c>
      <c r="L31" s="59">
        <f t="shared" ref="L31:L32" si="18">I31-F31</f>
        <v>0</v>
      </c>
      <c r="M31" s="62">
        <f t="shared" ref="M31:M32" si="19">K31+L31</f>
        <v>-3</v>
      </c>
    </row>
    <row r="32" spans="1:13" s="39" customFormat="1" x14ac:dyDescent="0.3">
      <c r="A32" s="73"/>
      <c r="B32" s="47" t="s">
        <v>376</v>
      </c>
      <c r="C32" s="48"/>
      <c r="D32" s="47"/>
      <c r="E32" s="62">
        <f>E22</f>
        <v>55.75</v>
      </c>
      <c r="F32" s="62">
        <f>F22</f>
        <v>0</v>
      </c>
      <c r="G32" s="67">
        <f t="shared" ref="G32:G36" si="20">E32+F32</f>
        <v>55.75</v>
      </c>
      <c r="H32" s="62">
        <f>H22</f>
        <v>43</v>
      </c>
      <c r="I32" s="62">
        <f>I22</f>
        <v>0</v>
      </c>
      <c r="J32" s="62">
        <f t="shared" ref="J32" si="21">H32+I32</f>
        <v>43</v>
      </c>
      <c r="K32" s="59">
        <f t="shared" si="17"/>
        <v>-12.75</v>
      </c>
      <c r="L32" s="59">
        <f t="shared" si="18"/>
        <v>0</v>
      </c>
      <c r="M32" s="62">
        <f t="shared" si="19"/>
        <v>-12.75</v>
      </c>
    </row>
    <row r="33" spans="1:13" s="39" customFormat="1" ht="41.4" customHeight="1" x14ac:dyDescent="0.3">
      <c r="A33" s="73"/>
      <c r="B33" s="47" t="s">
        <v>377</v>
      </c>
      <c r="C33" s="48" t="s">
        <v>32</v>
      </c>
      <c r="D33" s="47" t="s">
        <v>33</v>
      </c>
      <c r="E33" s="62">
        <v>25</v>
      </c>
      <c r="F33" s="62">
        <v>0</v>
      </c>
      <c r="G33" s="67">
        <f t="shared" si="20"/>
        <v>25</v>
      </c>
      <c r="H33" s="62">
        <v>21.25</v>
      </c>
      <c r="I33" s="62">
        <v>0</v>
      </c>
      <c r="J33" s="62">
        <f t="shared" ref="J33:J36" si="22">H33+I33</f>
        <v>21.25</v>
      </c>
      <c r="K33" s="59">
        <f t="shared" ref="K33:K36" si="23">H33-E33</f>
        <v>-3.75</v>
      </c>
      <c r="L33" s="59">
        <f t="shared" ref="L33:L36" si="24">I33-F33</f>
        <v>0</v>
      </c>
      <c r="M33" s="62">
        <f t="shared" ref="M33:M36" si="25">K33+L33</f>
        <v>-3.75</v>
      </c>
    </row>
    <row r="34" spans="1:13" s="39" customFormat="1" ht="27.6" x14ac:dyDescent="0.3">
      <c r="A34" s="73"/>
      <c r="B34" s="47" t="s">
        <v>378</v>
      </c>
      <c r="C34" s="48" t="s">
        <v>32</v>
      </c>
      <c r="D34" s="47" t="s">
        <v>33</v>
      </c>
      <c r="E34" s="62">
        <v>17.5</v>
      </c>
      <c r="F34" s="62">
        <v>0</v>
      </c>
      <c r="G34" s="67">
        <f t="shared" si="20"/>
        <v>17.5</v>
      </c>
      <c r="H34" s="62">
        <v>11.25</v>
      </c>
      <c r="I34" s="62">
        <v>0</v>
      </c>
      <c r="J34" s="62">
        <f t="shared" si="22"/>
        <v>11.25</v>
      </c>
      <c r="K34" s="59">
        <f t="shared" si="23"/>
        <v>-6.25</v>
      </c>
      <c r="L34" s="59">
        <f t="shared" si="24"/>
        <v>0</v>
      </c>
      <c r="M34" s="62">
        <f t="shared" si="25"/>
        <v>-6.25</v>
      </c>
    </row>
    <row r="35" spans="1:13" s="39" customFormat="1" ht="27.6" x14ac:dyDescent="0.3">
      <c r="A35" s="73"/>
      <c r="B35" s="47" t="s">
        <v>379</v>
      </c>
      <c r="C35" s="48" t="s">
        <v>32</v>
      </c>
      <c r="D35" s="47" t="s">
        <v>33</v>
      </c>
      <c r="E35" s="62">
        <v>7.75</v>
      </c>
      <c r="F35" s="62">
        <v>0</v>
      </c>
      <c r="G35" s="67">
        <f t="shared" si="20"/>
        <v>7.75</v>
      </c>
      <c r="H35" s="62">
        <v>5.75</v>
      </c>
      <c r="I35" s="62">
        <v>0</v>
      </c>
      <c r="J35" s="62">
        <f t="shared" si="22"/>
        <v>5.75</v>
      </c>
      <c r="K35" s="59">
        <f t="shared" si="23"/>
        <v>-2</v>
      </c>
      <c r="L35" s="59">
        <f t="shared" si="24"/>
        <v>0</v>
      </c>
      <c r="M35" s="62">
        <f t="shared" si="25"/>
        <v>-2</v>
      </c>
    </row>
    <row r="36" spans="1:13" s="39" customFormat="1" ht="27.6" x14ac:dyDescent="0.3">
      <c r="A36" s="73"/>
      <c r="B36" s="47" t="s">
        <v>380</v>
      </c>
      <c r="C36" s="48" t="s">
        <v>32</v>
      </c>
      <c r="D36" s="47" t="s">
        <v>33</v>
      </c>
      <c r="E36" s="62">
        <v>6</v>
      </c>
      <c r="F36" s="62">
        <v>0</v>
      </c>
      <c r="G36" s="67">
        <f t="shared" si="20"/>
        <v>6</v>
      </c>
      <c r="H36" s="62">
        <v>4.5</v>
      </c>
      <c r="I36" s="62">
        <v>0</v>
      </c>
      <c r="J36" s="62">
        <f t="shared" si="22"/>
        <v>4.5</v>
      </c>
      <c r="K36" s="59">
        <f t="shared" si="23"/>
        <v>-1.5</v>
      </c>
      <c r="L36" s="59">
        <f t="shared" si="24"/>
        <v>0</v>
      </c>
      <c r="M36" s="62">
        <f t="shared" si="25"/>
        <v>-1.5</v>
      </c>
    </row>
    <row r="37" spans="1:13" s="39" customFormat="1" x14ac:dyDescent="0.3">
      <c r="A37" s="71">
        <v>2</v>
      </c>
      <c r="B37" s="48" t="s">
        <v>129</v>
      </c>
      <c r="C37" s="175"/>
      <c r="D37" s="175"/>
      <c r="E37" s="68"/>
      <c r="F37" s="68"/>
      <c r="G37" s="67"/>
      <c r="H37" s="62"/>
      <c r="I37" s="62"/>
      <c r="J37" s="62"/>
      <c r="K37" s="62"/>
      <c r="L37" s="157"/>
      <c r="M37" s="62"/>
    </row>
    <row r="38" spans="1:13" s="39" customFormat="1" ht="22.5" customHeight="1" x14ac:dyDescent="0.3">
      <c r="A38" s="73"/>
      <c r="B38" s="47" t="s">
        <v>381</v>
      </c>
      <c r="C38" s="48" t="s">
        <v>32</v>
      </c>
      <c r="D38" s="48" t="s">
        <v>42</v>
      </c>
      <c r="E38" s="62">
        <v>39</v>
      </c>
      <c r="F38" s="62">
        <v>0</v>
      </c>
      <c r="G38" s="67">
        <f t="shared" si="11"/>
        <v>39</v>
      </c>
      <c r="H38" s="62">
        <v>30</v>
      </c>
      <c r="I38" s="62">
        <v>0</v>
      </c>
      <c r="J38" s="62">
        <f>H38+I38</f>
        <v>30</v>
      </c>
      <c r="K38" s="59">
        <f>H38-E38</f>
        <v>-9</v>
      </c>
      <c r="L38" s="59">
        <f>I38-F38</f>
        <v>0</v>
      </c>
      <c r="M38" s="62">
        <f>K38+L38</f>
        <v>-9</v>
      </c>
    </row>
    <row r="39" spans="1:13" s="39" customFormat="1" ht="43.8" customHeight="1" x14ac:dyDescent="0.3">
      <c r="A39" s="73"/>
      <c r="B39" s="47" t="s">
        <v>382</v>
      </c>
      <c r="C39" s="48" t="s">
        <v>32</v>
      </c>
      <c r="D39" s="48" t="s">
        <v>42</v>
      </c>
      <c r="E39" s="62">
        <v>1275</v>
      </c>
      <c r="F39" s="68">
        <v>0</v>
      </c>
      <c r="G39" s="67">
        <f t="shared" si="11"/>
        <v>1275</v>
      </c>
      <c r="H39" s="62">
        <v>1075</v>
      </c>
      <c r="I39" s="62">
        <v>0</v>
      </c>
      <c r="J39" s="62">
        <f>H39+I39</f>
        <v>1075</v>
      </c>
      <c r="K39" s="59">
        <f>H39-E39</f>
        <v>-200</v>
      </c>
      <c r="L39" s="59">
        <f>I39-F39</f>
        <v>0</v>
      </c>
      <c r="M39" s="62">
        <f>K39+L39</f>
        <v>-200</v>
      </c>
    </row>
    <row r="40" spans="1:13" s="39" customFormat="1" x14ac:dyDescent="0.3">
      <c r="A40" s="73">
        <v>3</v>
      </c>
      <c r="B40" s="48" t="s">
        <v>130</v>
      </c>
      <c r="C40" s="48"/>
      <c r="D40" s="48"/>
      <c r="E40" s="62"/>
      <c r="F40" s="62"/>
      <c r="G40" s="67"/>
      <c r="H40" s="62"/>
      <c r="I40" s="62"/>
      <c r="J40" s="62"/>
      <c r="K40" s="62"/>
      <c r="L40" s="157"/>
      <c r="M40" s="62"/>
    </row>
    <row r="41" spans="1:13" s="39" customFormat="1" ht="27.6" x14ac:dyDescent="0.3">
      <c r="A41" s="73"/>
      <c r="B41" s="47" t="s">
        <v>383</v>
      </c>
      <c r="C41" s="48"/>
      <c r="D41" s="48"/>
      <c r="E41" s="62">
        <v>51</v>
      </c>
      <c r="F41" s="62">
        <v>0</v>
      </c>
      <c r="G41" s="67">
        <f t="shared" si="11"/>
        <v>51</v>
      </c>
      <c r="H41" s="62">
        <v>51</v>
      </c>
      <c r="I41" s="62">
        <v>0</v>
      </c>
      <c r="J41" s="62">
        <f t="shared" si="12"/>
        <v>51</v>
      </c>
      <c r="K41" s="59">
        <f t="shared" ref="K41:L53" si="26">H41-E41</f>
        <v>0</v>
      </c>
      <c r="L41" s="59">
        <f t="shared" si="26"/>
        <v>0</v>
      </c>
      <c r="M41" s="62">
        <f t="shared" ref="M41:M53" si="27">K41+L41</f>
        <v>0</v>
      </c>
    </row>
    <row r="42" spans="1:13" s="39" customFormat="1" x14ac:dyDescent="0.3">
      <c r="A42" s="73"/>
      <c r="B42" s="47" t="s">
        <v>384</v>
      </c>
      <c r="C42" s="48" t="s">
        <v>32</v>
      </c>
      <c r="D42" s="48" t="s">
        <v>115</v>
      </c>
      <c r="E42" s="62">
        <v>1</v>
      </c>
      <c r="F42" s="62">
        <v>0</v>
      </c>
      <c r="G42" s="67">
        <f t="shared" si="11"/>
        <v>1</v>
      </c>
      <c r="H42" s="62">
        <v>1</v>
      </c>
      <c r="I42" s="62">
        <v>0</v>
      </c>
      <c r="J42" s="62">
        <f t="shared" ref="J42:J46" si="28">H42+I42</f>
        <v>1</v>
      </c>
      <c r="K42" s="59">
        <f t="shared" ref="K42:K46" si="29">H42-E42</f>
        <v>0</v>
      </c>
      <c r="L42" s="59">
        <f t="shared" ref="L42:L46" si="30">I42-F42</f>
        <v>0</v>
      </c>
      <c r="M42" s="62">
        <f t="shared" si="27"/>
        <v>0</v>
      </c>
    </row>
    <row r="43" spans="1:13" s="39" customFormat="1" ht="35.4" customHeight="1" x14ac:dyDescent="0.3">
      <c r="A43" s="73"/>
      <c r="B43" s="47" t="s">
        <v>385</v>
      </c>
      <c r="C43" s="48" t="s">
        <v>32</v>
      </c>
      <c r="D43" s="48" t="s">
        <v>115</v>
      </c>
      <c r="E43" s="62">
        <v>2</v>
      </c>
      <c r="F43" s="62">
        <v>0</v>
      </c>
      <c r="G43" s="67">
        <f t="shared" si="11"/>
        <v>2</v>
      </c>
      <c r="H43" s="62">
        <v>1</v>
      </c>
      <c r="I43" s="62">
        <v>0</v>
      </c>
      <c r="J43" s="62">
        <f t="shared" si="28"/>
        <v>1</v>
      </c>
      <c r="K43" s="59">
        <f t="shared" si="29"/>
        <v>-1</v>
      </c>
      <c r="L43" s="59">
        <f t="shared" si="30"/>
        <v>0</v>
      </c>
      <c r="M43" s="62">
        <f t="shared" si="27"/>
        <v>-1</v>
      </c>
    </row>
    <row r="44" spans="1:13" s="39" customFormat="1" ht="27.6" x14ac:dyDescent="0.3">
      <c r="A44" s="73"/>
      <c r="B44" s="47" t="s">
        <v>386</v>
      </c>
      <c r="C44" s="48" t="s">
        <v>32</v>
      </c>
      <c r="D44" s="48" t="s">
        <v>115</v>
      </c>
      <c r="E44" s="62">
        <v>2</v>
      </c>
      <c r="F44" s="62">
        <v>0</v>
      </c>
      <c r="G44" s="67">
        <f t="shared" si="11"/>
        <v>2</v>
      </c>
      <c r="H44" s="62">
        <v>3</v>
      </c>
      <c r="I44" s="62">
        <v>0</v>
      </c>
      <c r="J44" s="62">
        <f t="shared" si="28"/>
        <v>3</v>
      </c>
      <c r="K44" s="59">
        <f t="shared" si="29"/>
        <v>1</v>
      </c>
      <c r="L44" s="59">
        <f t="shared" si="30"/>
        <v>0</v>
      </c>
      <c r="M44" s="62">
        <f t="shared" si="27"/>
        <v>1</v>
      </c>
    </row>
    <row r="45" spans="1:13" s="39" customFormat="1" ht="27.6" x14ac:dyDescent="0.3">
      <c r="A45" s="73"/>
      <c r="B45" s="47" t="s">
        <v>387</v>
      </c>
      <c r="C45" s="48" t="s">
        <v>32</v>
      </c>
      <c r="D45" s="48" t="s">
        <v>115</v>
      </c>
      <c r="E45" s="62">
        <v>5</v>
      </c>
      <c r="F45" s="62">
        <v>0</v>
      </c>
      <c r="G45" s="67">
        <f t="shared" si="11"/>
        <v>5</v>
      </c>
      <c r="H45" s="62">
        <v>5</v>
      </c>
      <c r="I45" s="62">
        <v>0</v>
      </c>
      <c r="J45" s="62">
        <f t="shared" si="28"/>
        <v>5</v>
      </c>
      <c r="K45" s="59">
        <f t="shared" si="29"/>
        <v>0</v>
      </c>
      <c r="L45" s="59">
        <f t="shared" si="30"/>
        <v>0</v>
      </c>
      <c r="M45" s="62">
        <f t="shared" si="27"/>
        <v>0</v>
      </c>
    </row>
    <row r="46" spans="1:13" s="39" customFormat="1" ht="27.6" x14ac:dyDescent="0.3">
      <c r="A46" s="73"/>
      <c r="B46" s="47" t="s">
        <v>388</v>
      </c>
      <c r="C46" s="48" t="s">
        <v>32</v>
      </c>
      <c r="D46" s="48" t="s">
        <v>115</v>
      </c>
      <c r="E46" s="62">
        <v>6</v>
      </c>
      <c r="F46" s="62">
        <v>0</v>
      </c>
      <c r="G46" s="67">
        <f t="shared" si="11"/>
        <v>6</v>
      </c>
      <c r="H46" s="62">
        <v>7</v>
      </c>
      <c r="I46" s="62">
        <v>0</v>
      </c>
      <c r="J46" s="62">
        <f t="shared" si="28"/>
        <v>7</v>
      </c>
      <c r="K46" s="59">
        <f t="shared" si="29"/>
        <v>1</v>
      </c>
      <c r="L46" s="59">
        <f t="shared" si="30"/>
        <v>0</v>
      </c>
      <c r="M46" s="62">
        <f t="shared" si="27"/>
        <v>1</v>
      </c>
    </row>
    <row r="47" spans="1:13" s="39" customFormat="1" x14ac:dyDescent="0.3">
      <c r="A47" s="73"/>
      <c r="B47" s="48" t="s">
        <v>389</v>
      </c>
      <c r="C47" s="48" t="s">
        <v>35</v>
      </c>
      <c r="D47" s="48" t="s">
        <v>115</v>
      </c>
      <c r="E47" s="62">
        <v>161482.32999999999</v>
      </c>
      <c r="F47" s="62">
        <v>0</v>
      </c>
      <c r="G47" s="67">
        <f t="shared" si="11"/>
        <v>161482.32999999999</v>
      </c>
      <c r="H47" s="62">
        <v>143952.07</v>
      </c>
      <c r="I47" s="62">
        <v>0</v>
      </c>
      <c r="J47" s="62">
        <f t="shared" si="12"/>
        <v>143952.07</v>
      </c>
      <c r="K47" s="59">
        <f t="shared" si="26"/>
        <v>-17530.25999999998</v>
      </c>
      <c r="L47" s="59">
        <f t="shared" si="26"/>
        <v>0</v>
      </c>
      <c r="M47" s="62">
        <f t="shared" si="27"/>
        <v>-17530.25999999998</v>
      </c>
    </row>
    <row r="48" spans="1:13" s="39" customFormat="1" ht="27.6" x14ac:dyDescent="0.3">
      <c r="A48" s="73"/>
      <c r="B48" s="47" t="s">
        <v>390</v>
      </c>
      <c r="C48" s="48" t="s">
        <v>32</v>
      </c>
      <c r="D48" s="48" t="s">
        <v>115</v>
      </c>
      <c r="E48" s="62">
        <v>29</v>
      </c>
      <c r="F48" s="62">
        <v>0</v>
      </c>
      <c r="G48" s="67">
        <f t="shared" si="11"/>
        <v>29</v>
      </c>
      <c r="H48" s="62">
        <v>25</v>
      </c>
      <c r="I48" s="62">
        <v>0</v>
      </c>
      <c r="J48" s="62">
        <f t="shared" si="12"/>
        <v>25</v>
      </c>
      <c r="K48" s="59">
        <f t="shared" si="26"/>
        <v>-4</v>
      </c>
      <c r="L48" s="59">
        <f t="shared" si="26"/>
        <v>0</v>
      </c>
      <c r="M48" s="62">
        <f t="shared" si="27"/>
        <v>-4</v>
      </c>
    </row>
    <row r="49" spans="1:13" s="39" customFormat="1" ht="27.6" x14ac:dyDescent="0.3">
      <c r="A49" s="73"/>
      <c r="B49" s="47" t="s">
        <v>385</v>
      </c>
      <c r="C49" s="48" t="s">
        <v>32</v>
      </c>
      <c r="D49" s="48" t="s">
        <v>115</v>
      </c>
      <c r="E49" s="62">
        <v>51</v>
      </c>
      <c r="F49" s="62">
        <v>0</v>
      </c>
      <c r="G49" s="67">
        <f t="shared" si="11"/>
        <v>51</v>
      </c>
      <c r="H49" s="62">
        <v>51</v>
      </c>
      <c r="I49" s="62">
        <v>0</v>
      </c>
      <c r="J49" s="62">
        <f t="shared" si="12"/>
        <v>51</v>
      </c>
      <c r="K49" s="59">
        <f t="shared" si="26"/>
        <v>0</v>
      </c>
      <c r="L49" s="59">
        <f t="shared" si="26"/>
        <v>0</v>
      </c>
      <c r="M49" s="62">
        <f t="shared" si="27"/>
        <v>0</v>
      </c>
    </row>
    <row r="50" spans="1:13" s="39" customFormat="1" ht="27.6" x14ac:dyDescent="0.3">
      <c r="A50" s="73"/>
      <c r="B50" s="47" t="s">
        <v>391</v>
      </c>
      <c r="C50" s="48" t="s">
        <v>35</v>
      </c>
      <c r="D50" s="48" t="s">
        <v>115</v>
      </c>
      <c r="E50" s="62">
        <v>4037058</v>
      </c>
      <c r="F50" s="62">
        <v>0</v>
      </c>
      <c r="G50" s="67">
        <f t="shared" si="11"/>
        <v>4037058</v>
      </c>
      <c r="H50" s="62">
        <v>3820092</v>
      </c>
      <c r="I50" s="62">
        <v>0</v>
      </c>
      <c r="J50" s="62">
        <f t="shared" si="12"/>
        <v>3820092</v>
      </c>
      <c r="K50" s="59">
        <f t="shared" si="26"/>
        <v>-216966</v>
      </c>
      <c r="L50" s="59">
        <f t="shared" si="26"/>
        <v>0</v>
      </c>
      <c r="M50" s="62">
        <f t="shared" si="27"/>
        <v>-216966</v>
      </c>
    </row>
    <row r="51" spans="1:13" s="39" customFormat="1" ht="27.6" x14ac:dyDescent="0.3">
      <c r="A51" s="73"/>
      <c r="B51" s="47" t="s">
        <v>392</v>
      </c>
      <c r="C51" s="48" t="s">
        <v>35</v>
      </c>
      <c r="D51" s="48" t="s">
        <v>115</v>
      </c>
      <c r="E51" s="62">
        <v>2745200</v>
      </c>
      <c r="F51" s="62">
        <v>0</v>
      </c>
      <c r="G51" s="67">
        <f t="shared" si="11"/>
        <v>2745200</v>
      </c>
      <c r="H51" s="62">
        <v>1338785</v>
      </c>
      <c r="I51" s="62">
        <v>0</v>
      </c>
      <c r="J51" s="62">
        <f t="shared" si="12"/>
        <v>1338785</v>
      </c>
      <c r="K51" s="59">
        <f t="shared" si="26"/>
        <v>-1406415</v>
      </c>
      <c r="L51" s="59">
        <f t="shared" si="26"/>
        <v>0</v>
      </c>
      <c r="M51" s="62">
        <f t="shared" si="27"/>
        <v>-1406415</v>
      </c>
    </row>
    <row r="52" spans="1:13" s="39" customFormat="1" ht="27.6" x14ac:dyDescent="0.3">
      <c r="A52" s="73"/>
      <c r="B52" s="47" t="s">
        <v>393</v>
      </c>
      <c r="C52" s="48" t="s">
        <v>35</v>
      </c>
      <c r="D52" s="48" t="s">
        <v>115</v>
      </c>
      <c r="E52" s="62">
        <v>1251488</v>
      </c>
      <c r="F52" s="62">
        <v>0</v>
      </c>
      <c r="G52" s="67">
        <f t="shared" si="11"/>
        <v>1251488</v>
      </c>
      <c r="H52" s="62">
        <v>643232</v>
      </c>
      <c r="I52" s="62">
        <v>0</v>
      </c>
      <c r="J52" s="62">
        <f t="shared" si="12"/>
        <v>643232</v>
      </c>
      <c r="K52" s="59">
        <f t="shared" si="26"/>
        <v>-608256</v>
      </c>
      <c r="L52" s="59">
        <f t="shared" si="26"/>
        <v>0</v>
      </c>
      <c r="M52" s="62">
        <f t="shared" si="27"/>
        <v>-608256</v>
      </c>
    </row>
    <row r="53" spans="1:13" s="39" customFormat="1" ht="27.6" x14ac:dyDescent="0.3">
      <c r="A53" s="73"/>
      <c r="B53" s="47" t="s">
        <v>394</v>
      </c>
      <c r="C53" s="48" t="s">
        <v>35</v>
      </c>
      <c r="D53" s="48" t="s">
        <v>115</v>
      </c>
      <c r="E53" s="62">
        <v>968894</v>
      </c>
      <c r="F53" s="62">
        <v>0</v>
      </c>
      <c r="G53" s="67">
        <f t="shared" si="11"/>
        <v>968894</v>
      </c>
      <c r="H53" s="62">
        <v>387830</v>
      </c>
      <c r="I53" s="62">
        <v>0</v>
      </c>
      <c r="J53" s="62">
        <f t="shared" si="12"/>
        <v>387830</v>
      </c>
      <c r="K53" s="59">
        <f t="shared" si="26"/>
        <v>-581064</v>
      </c>
      <c r="L53" s="59">
        <f t="shared" si="26"/>
        <v>0</v>
      </c>
      <c r="M53" s="62">
        <f t="shared" si="27"/>
        <v>-581064</v>
      </c>
    </row>
    <row r="54" spans="1:13" s="39" customFormat="1" x14ac:dyDescent="0.3">
      <c r="A54" s="73" t="s">
        <v>395</v>
      </c>
      <c r="B54" s="47" t="s">
        <v>126</v>
      </c>
      <c r="C54" s="48"/>
      <c r="D54" s="48"/>
      <c r="E54" s="62"/>
      <c r="F54" s="62"/>
      <c r="G54" s="67"/>
      <c r="H54" s="62"/>
      <c r="I54" s="62"/>
      <c r="J54" s="62"/>
      <c r="K54" s="59"/>
      <c r="L54" s="59"/>
      <c r="M54" s="62"/>
    </row>
    <row r="55" spans="1:13" s="39" customFormat="1" ht="27.6" x14ac:dyDescent="0.3">
      <c r="A55" s="73"/>
      <c r="B55" s="47" t="s">
        <v>396</v>
      </c>
      <c r="C55" s="48" t="s">
        <v>169</v>
      </c>
      <c r="D55" s="48" t="s">
        <v>115</v>
      </c>
      <c r="E55" s="62">
        <v>44.7</v>
      </c>
      <c r="F55" s="62">
        <v>0</v>
      </c>
      <c r="G55" s="67">
        <f t="shared" si="11"/>
        <v>44.7</v>
      </c>
      <c r="H55" s="62">
        <v>61.7</v>
      </c>
      <c r="I55" s="62">
        <v>0</v>
      </c>
      <c r="J55" s="62">
        <f t="shared" ref="J55:J58" si="31">H55+I55</f>
        <v>61.7</v>
      </c>
      <c r="K55" s="59">
        <f t="shared" ref="K55:K58" si="32">H55-E55</f>
        <v>17</v>
      </c>
      <c r="L55" s="59">
        <f t="shared" ref="L55:L58" si="33">I55-F55</f>
        <v>0</v>
      </c>
      <c r="M55" s="62">
        <f>K55+L55</f>
        <v>17</v>
      </c>
    </row>
    <row r="56" spans="1:13" s="39" customFormat="1" ht="27.6" x14ac:dyDescent="0.3">
      <c r="A56" s="73"/>
      <c r="B56" s="47" t="s">
        <v>397</v>
      </c>
      <c r="C56" s="48" t="s">
        <v>169</v>
      </c>
      <c r="D56" s="48" t="s">
        <v>115</v>
      </c>
      <c r="E56" s="62">
        <v>28</v>
      </c>
      <c r="F56" s="62">
        <v>0</v>
      </c>
      <c r="G56" s="67">
        <f t="shared" si="11"/>
        <v>28</v>
      </c>
      <c r="H56" s="62">
        <v>21.6</v>
      </c>
      <c r="I56" s="62">
        <v>0</v>
      </c>
      <c r="J56" s="62">
        <f t="shared" si="31"/>
        <v>21.6</v>
      </c>
      <c r="K56" s="59">
        <f t="shared" si="32"/>
        <v>-6.3999999999999986</v>
      </c>
      <c r="L56" s="59">
        <f t="shared" si="33"/>
        <v>0</v>
      </c>
      <c r="M56" s="62">
        <f>K56+L56</f>
        <v>-6.3999999999999986</v>
      </c>
    </row>
    <row r="57" spans="1:13" s="39" customFormat="1" ht="27.6" x14ac:dyDescent="0.3">
      <c r="A57" s="73"/>
      <c r="B57" s="47" t="s">
        <v>398</v>
      </c>
      <c r="C57" s="48" t="s">
        <v>169</v>
      </c>
      <c r="D57" s="48" t="s">
        <v>115</v>
      </c>
      <c r="E57" s="62">
        <v>12</v>
      </c>
      <c r="F57" s="62">
        <v>0</v>
      </c>
      <c r="G57" s="67">
        <f t="shared" si="11"/>
        <v>12</v>
      </c>
      <c r="H57" s="62">
        <v>10.4</v>
      </c>
      <c r="I57" s="62">
        <v>0</v>
      </c>
      <c r="J57" s="62">
        <f t="shared" si="31"/>
        <v>10.4</v>
      </c>
      <c r="K57" s="59">
        <f t="shared" si="32"/>
        <v>-1.5999999999999996</v>
      </c>
      <c r="L57" s="59">
        <f t="shared" si="33"/>
        <v>0</v>
      </c>
      <c r="M57" s="62">
        <f>K57+L57</f>
        <v>-1.5999999999999996</v>
      </c>
    </row>
    <row r="58" spans="1:13" s="39" customFormat="1" ht="27.6" x14ac:dyDescent="0.3">
      <c r="A58" s="73"/>
      <c r="B58" s="47" t="s">
        <v>399</v>
      </c>
      <c r="C58" s="48" t="s">
        <v>169</v>
      </c>
      <c r="D58" s="48" t="s">
        <v>115</v>
      </c>
      <c r="E58" s="62">
        <v>15.3</v>
      </c>
      <c r="F58" s="62">
        <v>0</v>
      </c>
      <c r="G58" s="67">
        <f t="shared" si="11"/>
        <v>15.3</v>
      </c>
      <c r="H58" s="62">
        <v>6.3</v>
      </c>
      <c r="I58" s="62">
        <v>0</v>
      </c>
      <c r="J58" s="62">
        <f t="shared" si="31"/>
        <v>6.3</v>
      </c>
      <c r="K58" s="59">
        <f t="shared" si="32"/>
        <v>-9</v>
      </c>
      <c r="L58" s="59">
        <f t="shared" si="33"/>
        <v>0</v>
      </c>
      <c r="M58" s="62">
        <f>K58+L58</f>
        <v>-9</v>
      </c>
    </row>
    <row r="59" spans="1:13" s="39" customFormat="1" x14ac:dyDescent="0.3">
      <c r="J59" s="40"/>
    </row>
    <row r="60" spans="1:13" s="127" customFormat="1" x14ac:dyDescent="0.25">
      <c r="A60" s="61" t="s">
        <v>224</v>
      </c>
      <c r="H60" s="126"/>
      <c r="I60" s="126"/>
      <c r="K60" s="214" t="s">
        <v>225</v>
      </c>
      <c r="L60" s="214"/>
    </row>
  </sheetData>
  <mergeCells count="18">
    <mergeCell ref="K60:L60"/>
    <mergeCell ref="B17:M17"/>
    <mergeCell ref="A11:B11"/>
    <mergeCell ref="E11:M11"/>
    <mergeCell ref="E12:M12"/>
    <mergeCell ref="A15:A16"/>
    <mergeCell ref="B15:B16"/>
    <mergeCell ref="C15:C16"/>
    <mergeCell ref="D3:H3"/>
    <mergeCell ref="D7:H7"/>
    <mergeCell ref="D8:H8"/>
    <mergeCell ref="D5:H5"/>
    <mergeCell ref="K15:M15"/>
    <mergeCell ref="D10:H10"/>
    <mergeCell ref="D15:D16"/>
    <mergeCell ref="E15:G15"/>
    <mergeCell ref="H15:J15"/>
    <mergeCell ref="D4:H4"/>
  </mergeCells>
  <pageMargins left="0.70866141732283472" right="0.70866141732283472" top="1.1417322834645669" bottom="0.35433070866141736" header="0.31496062992125984" footer="0.31496062992125984"/>
  <pageSetup paperSize="9" scale="49" fitToHeight="2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U75"/>
  <sheetViews>
    <sheetView view="pageBreakPreview" topLeftCell="A18" zoomScale="72" zoomScaleNormal="100" zoomScaleSheetLayoutView="72" workbookViewId="0">
      <selection activeCell="J33" sqref="J33"/>
    </sheetView>
  </sheetViews>
  <sheetFormatPr defaultRowHeight="14.4" x14ac:dyDescent="0.3"/>
  <cols>
    <col min="2" max="2" width="43.6640625" customWidth="1"/>
    <col min="3" max="3" width="11.6640625" customWidth="1"/>
    <col min="4" max="4" width="30.44140625" customWidth="1"/>
    <col min="5" max="5" width="13.44140625" customWidth="1"/>
    <col min="6" max="6" width="13.5546875" customWidth="1"/>
    <col min="7" max="8" width="13.44140625" customWidth="1"/>
    <col min="9" max="9" width="13.88671875" customWidth="1"/>
    <col min="10" max="10" width="12.88671875" customWidth="1"/>
    <col min="11" max="11" width="13.44140625" customWidth="1"/>
    <col min="12" max="12" width="12" customWidth="1"/>
    <col min="13" max="13" width="21.33203125" customWidth="1"/>
  </cols>
  <sheetData>
    <row r="1" spans="1:13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3">
      <c r="A3" s="1"/>
      <c r="B3" s="1"/>
      <c r="C3" s="1"/>
      <c r="D3" s="236" t="s">
        <v>0</v>
      </c>
      <c r="E3" s="236"/>
      <c r="F3" s="236"/>
      <c r="G3" s="236"/>
      <c r="H3" s="236"/>
      <c r="I3" s="15"/>
      <c r="J3" s="1"/>
      <c r="K3" s="1"/>
      <c r="L3" s="1"/>
      <c r="M3" s="1"/>
    </row>
    <row r="4" spans="1:13" x14ac:dyDescent="0.3">
      <c r="A4" s="1"/>
      <c r="B4" s="1"/>
      <c r="C4" s="2"/>
      <c r="D4" s="236" t="s">
        <v>15</v>
      </c>
      <c r="E4" s="236"/>
      <c r="F4" s="236"/>
      <c r="G4" s="236"/>
      <c r="H4" s="236"/>
      <c r="I4" s="1"/>
      <c r="J4" s="1"/>
      <c r="K4" s="1"/>
      <c r="L4" s="1"/>
      <c r="M4" s="1"/>
    </row>
    <row r="5" spans="1:13" x14ac:dyDescent="0.3">
      <c r="A5" s="1"/>
      <c r="B5" s="1"/>
      <c r="C5" s="1"/>
      <c r="D5" s="236" t="s">
        <v>16</v>
      </c>
      <c r="E5" s="236"/>
      <c r="F5" s="236"/>
      <c r="G5" s="236"/>
      <c r="H5" s="236"/>
      <c r="I5" s="75"/>
      <c r="J5" s="75"/>
      <c r="K5" s="1"/>
      <c r="L5" s="1"/>
      <c r="M5" s="1"/>
    </row>
    <row r="6" spans="1:13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x14ac:dyDescent="0.3">
      <c r="A7" s="1"/>
      <c r="B7" s="1"/>
      <c r="C7" s="214" t="s">
        <v>113</v>
      </c>
      <c r="D7" s="214"/>
      <c r="E7" s="214"/>
      <c r="F7" s="214"/>
      <c r="G7" s="214"/>
      <c r="H7" s="214"/>
      <c r="I7" s="214"/>
      <c r="J7" s="214"/>
      <c r="K7" s="6"/>
      <c r="L7" s="6"/>
      <c r="M7" s="1"/>
    </row>
    <row r="8" spans="1:13" x14ac:dyDescent="0.3">
      <c r="A8" s="1"/>
      <c r="B8" s="1"/>
      <c r="C8" s="252" t="s">
        <v>3</v>
      </c>
      <c r="D8" s="252"/>
      <c r="E8" s="252"/>
      <c r="F8" s="252"/>
      <c r="G8" s="252"/>
      <c r="H8" s="252"/>
      <c r="I8" s="252"/>
      <c r="J8" s="252"/>
      <c r="K8" s="6"/>
      <c r="L8" s="6"/>
      <c r="M8" s="1"/>
    </row>
    <row r="9" spans="1:13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x14ac:dyDescent="0.3">
      <c r="A10" s="1"/>
      <c r="B10" s="1"/>
      <c r="C10" s="1"/>
      <c r="D10" s="236" t="s">
        <v>226</v>
      </c>
      <c r="E10" s="236"/>
      <c r="F10" s="236"/>
      <c r="G10" s="236"/>
      <c r="H10" s="236"/>
      <c r="I10" s="1"/>
      <c r="J10" s="1"/>
      <c r="K10" s="1"/>
      <c r="L10" s="1"/>
      <c r="M10" s="1"/>
    </row>
    <row r="11" spans="1:13" x14ac:dyDescent="0.3">
      <c r="A11" s="1"/>
      <c r="B11" s="1"/>
      <c r="C11" s="1"/>
      <c r="D11" s="1"/>
      <c r="E11" s="1"/>
      <c r="F11" s="1"/>
      <c r="G11" s="1"/>
      <c r="H11" s="75"/>
      <c r="I11" s="1"/>
      <c r="J11" s="1"/>
      <c r="K11" s="1"/>
      <c r="L11" s="1"/>
      <c r="M11" s="1"/>
    </row>
    <row r="12" spans="1:13" s="1" customFormat="1" ht="21" customHeight="1" x14ac:dyDescent="0.25">
      <c r="A12" s="231" t="s">
        <v>181</v>
      </c>
      <c r="B12" s="231"/>
      <c r="C12" s="13"/>
      <c r="D12" s="6"/>
      <c r="E12" s="251" t="s">
        <v>83</v>
      </c>
      <c r="F12" s="232"/>
      <c r="G12" s="232"/>
      <c r="H12" s="232"/>
      <c r="I12" s="232"/>
      <c r="J12" s="232"/>
      <c r="K12" s="232"/>
      <c r="L12" s="232"/>
      <c r="M12" s="232"/>
    </row>
    <row r="13" spans="1:13" s="1" customFormat="1" ht="13.8" x14ac:dyDescent="0.25">
      <c r="A13" s="6" t="s">
        <v>17</v>
      </c>
      <c r="B13" s="6"/>
      <c r="C13" s="6"/>
      <c r="D13" s="6"/>
      <c r="E13" s="229" t="s">
        <v>18</v>
      </c>
      <c r="F13" s="229"/>
      <c r="G13" s="229"/>
      <c r="H13" s="229"/>
      <c r="I13" s="229"/>
      <c r="J13" s="229"/>
      <c r="K13" s="229"/>
      <c r="L13" s="229"/>
      <c r="M13" s="229"/>
    </row>
    <row r="14" spans="1:13" x14ac:dyDescent="0.3">
      <c r="A14" s="1"/>
      <c r="B14" s="1"/>
      <c r="C14" s="1"/>
      <c r="D14" s="1"/>
      <c r="E14" s="1"/>
      <c r="F14" s="1"/>
      <c r="G14" s="1"/>
      <c r="H14" s="75"/>
      <c r="I14" s="1"/>
      <c r="J14" s="1"/>
      <c r="K14" s="1"/>
      <c r="L14" s="1"/>
      <c r="M14" s="1"/>
    </row>
    <row r="15" spans="1:13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3">
      <c r="A16" s="233" t="s">
        <v>19</v>
      </c>
      <c r="B16" s="234" t="s">
        <v>20</v>
      </c>
      <c r="C16" s="233" t="s">
        <v>21</v>
      </c>
      <c r="D16" s="233" t="s">
        <v>22</v>
      </c>
      <c r="E16" s="235" t="s">
        <v>26</v>
      </c>
      <c r="F16" s="235"/>
      <c r="G16" s="235"/>
      <c r="H16" s="234" t="s">
        <v>27</v>
      </c>
      <c r="I16" s="234"/>
      <c r="J16" s="234"/>
      <c r="K16" s="234" t="s">
        <v>28</v>
      </c>
      <c r="L16" s="234"/>
      <c r="M16" s="234"/>
    </row>
    <row r="17" spans="1:21" ht="27.6" x14ac:dyDescent="0.3">
      <c r="A17" s="233"/>
      <c r="B17" s="234"/>
      <c r="C17" s="233"/>
      <c r="D17" s="233"/>
      <c r="E17" s="76" t="s">
        <v>23</v>
      </c>
      <c r="F17" s="76" t="s">
        <v>24</v>
      </c>
      <c r="G17" s="76" t="s">
        <v>25</v>
      </c>
      <c r="H17" s="76" t="s">
        <v>23</v>
      </c>
      <c r="I17" s="76" t="s">
        <v>24</v>
      </c>
      <c r="J17" s="76" t="s">
        <v>25</v>
      </c>
      <c r="K17" s="76" t="s">
        <v>23</v>
      </c>
      <c r="L17" s="76" t="s">
        <v>24</v>
      </c>
      <c r="M17" s="76" t="s">
        <v>25</v>
      </c>
    </row>
    <row r="18" spans="1:21" x14ac:dyDescent="0.3">
      <c r="A18" s="71"/>
      <c r="B18" s="253" t="s">
        <v>400</v>
      </c>
      <c r="C18" s="254"/>
      <c r="D18" s="254"/>
      <c r="E18" s="254"/>
      <c r="F18" s="254"/>
      <c r="G18" s="254"/>
      <c r="H18" s="254"/>
      <c r="I18" s="254"/>
      <c r="J18" s="254"/>
      <c r="K18" s="254"/>
      <c r="L18" s="254"/>
      <c r="M18" s="255"/>
    </row>
    <row r="19" spans="1:21" x14ac:dyDescent="0.3">
      <c r="A19" s="73">
        <v>1</v>
      </c>
      <c r="B19" s="48" t="s">
        <v>128</v>
      </c>
      <c r="C19" s="48"/>
      <c r="D19" s="47"/>
      <c r="E19" s="37"/>
      <c r="F19" s="37"/>
      <c r="G19" s="37"/>
      <c r="H19" s="38"/>
      <c r="I19" s="38"/>
      <c r="J19" s="38"/>
      <c r="K19" s="38"/>
      <c r="L19" s="38"/>
      <c r="M19" s="38"/>
    </row>
    <row r="20" spans="1:21" ht="27.6" x14ac:dyDescent="0.3">
      <c r="A20" s="73"/>
      <c r="B20" s="47" t="s">
        <v>106</v>
      </c>
      <c r="C20" s="136" t="s">
        <v>35</v>
      </c>
      <c r="D20" s="137" t="s">
        <v>114</v>
      </c>
      <c r="E20" s="67">
        <v>41630</v>
      </c>
      <c r="F20" s="67">
        <v>0</v>
      </c>
      <c r="G20" s="67">
        <f>E20+F20</f>
        <v>41630</v>
      </c>
      <c r="H20" s="62">
        <v>10860</v>
      </c>
      <c r="I20" s="62">
        <v>0</v>
      </c>
      <c r="J20" s="62">
        <f>H20+I20</f>
        <v>10860</v>
      </c>
      <c r="K20" s="59">
        <f t="shared" ref="K20:L22" si="0">H20-E20</f>
        <v>-30770</v>
      </c>
      <c r="L20" s="59">
        <f t="shared" si="0"/>
        <v>0</v>
      </c>
      <c r="M20" s="59">
        <f t="shared" ref="M20" si="1">K20+L20</f>
        <v>-30770</v>
      </c>
    </row>
    <row r="21" spans="1:21" ht="41.4" x14ac:dyDescent="0.3">
      <c r="A21" s="73"/>
      <c r="B21" s="47" t="s">
        <v>107</v>
      </c>
      <c r="C21" s="136" t="s">
        <v>35</v>
      </c>
      <c r="D21" s="137" t="s">
        <v>114</v>
      </c>
      <c r="E21" s="67">
        <v>255940</v>
      </c>
      <c r="F21" s="67">
        <v>0</v>
      </c>
      <c r="G21" s="67">
        <f>E21+F21</f>
        <v>255940</v>
      </c>
      <c r="H21" s="62">
        <v>0</v>
      </c>
      <c r="I21" s="62">
        <v>0</v>
      </c>
      <c r="J21" s="62">
        <f>H21+I21</f>
        <v>0</v>
      </c>
      <c r="K21" s="59">
        <f t="shared" si="0"/>
        <v>-255940</v>
      </c>
      <c r="L21" s="59">
        <f t="shared" si="0"/>
        <v>0</v>
      </c>
      <c r="M21" s="62">
        <f>K21+L21</f>
        <v>-255940</v>
      </c>
    </row>
    <row r="22" spans="1:21" ht="27.6" x14ac:dyDescent="0.3">
      <c r="A22" s="73"/>
      <c r="B22" s="47" t="s">
        <v>108</v>
      </c>
      <c r="C22" s="136" t="s">
        <v>35</v>
      </c>
      <c r="D22" s="137" t="s">
        <v>114</v>
      </c>
      <c r="E22" s="67">
        <v>420800</v>
      </c>
      <c r="F22" s="67">
        <v>0</v>
      </c>
      <c r="G22" s="67">
        <f>E22+F22</f>
        <v>420800</v>
      </c>
      <c r="H22" s="62">
        <v>27300</v>
      </c>
      <c r="I22" s="62">
        <v>0</v>
      </c>
      <c r="J22" s="62">
        <f>H22+I22</f>
        <v>27300</v>
      </c>
      <c r="K22" s="59">
        <f t="shared" si="0"/>
        <v>-393500</v>
      </c>
      <c r="L22" s="59">
        <f t="shared" si="0"/>
        <v>0</v>
      </c>
      <c r="M22" s="62">
        <f>K22+L22</f>
        <v>-393500</v>
      </c>
    </row>
    <row r="23" spans="1:21" ht="32.25" customHeight="1" x14ac:dyDescent="0.3">
      <c r="A23" s="71">
        <v>2</v>
      </c>
      <c r="B23" s="48" t="s">
        <v>129</v>
      </c>
      <c r="C23" s="175"/>
      <c r="D23" s="175"/>
      <c r="E23" s="68"/>
      <c r="F23" s="68"/>
      <c r="G23" s="67"/>
      <c r="H23" s="62"/>
      <c r="I23" s="62"/>
      <c r="J23" s="62"/>
      <c r="K23" s="62"/>
      <c r="L23" s="157"/>
      <c r="M23" s="62"/>
    </row>
    <row r="24" spans="1:21" ht="48.75" customHeight="1" x14ac:dyDescent="0.3">
      <c r="A24" s="73"/>
      <c r="B24" s="178" t="s">
        <v>143</v>
      </c>
      <c r="C24" s="136" t="s">
        <v>32</v>
      </c>
      <c r="D24" s="136" t="s">
        <v>109</v>
      </c>
      <c r="E24" s="67">
        <v>10</v>
      </c>
      <c r="F24" s="67">
        <v>0</v>
      </c>
      <c r="G24" s="67">
        <f>E24+F24</f>
        <v>10</v>
      </c>
      <c r="H24" s="62">
        <v>0</v>
      </c>
      <c r="I24" s="62">
        <v>0</v>
      </c>
      <c r="J24" s="62">
        <f>H24+I24</f>
        <v>0</v>
      </c>
      <c r="K24" s="59">
        <f t="shared" ref="K24:L26" si="2">H24-E24</f>
        <v>-10</v>
      </c>
      <c r="L24" s="59">
        <f t="shared" si="2"/>
        <v>0</v>
      </c>
      <c r="M24" s="62">
        <f>K24+L24</f>
        <v>-10</v>
      </c>
      <c r="N24" s="82"/>
      <c r="O24" s="82"/>
      <c r="P24" s="82"/>
      <c r="Q24" s="82"/>
      <c r="R24" s="82"/>
      <c r="S24" s="82"/>
      <c r="T24" s="82"/>
      <c r="U24" s="82"/>
    </row>
    <row r="25" spans="1:21" ht="29.25" customHeight="1" x14ac:dyDescent="0.3">
      <c r="A25" s="73"/>
      <c r="B25" s="47" t="s">
        <v>110</v>
      </c>
      <c r="C25" s="48" t="s">
        <v>40</v>
      </c>
      <c r="D25" s="137" t="s">
        <v>42</v>
      </c>
      <c r="E25" s="62">
        <v>23</v>
      </c>
      <c r="F25" s="62">
        <v>0</v>
      </c>
      <c r="G25" s="67">
        <f>E25+F25</f>
        <v>23</v>
      </c>
      <c r="H25" s="62">
        <v>6</v>
      </c>
      <c r="I25" s="62">
        <v>0</v>
      </c>
      <c r="J25" s="62">
        <f t="shared" ref="J25:J26" si="3">H25+I25</f>
        <v>6</v>
      </c>
      <c r="K25" s="59">
        <f t="shared" si="2"/>
        <v>-17</v>
      </c>
      <c r="L25" s="59">
        <f t="shared" si="2"/>
        <v>0</v>
      </c>
      <c r="M25" s="62">
        <f>K25+L25</f>
        <v>-17</v>
      </c>
    </row>
    <row r="26" spans="1:21" ht="41.4" x14ac:dyDescent="0.3">
      <c r="A26" s="73"/>
      <c r="B26" s="47" t="s">
        <v>182</v>
      </c>
      <c r="C26" s="136" t="s">
        <v>32</v>
      </c>
      <c r="D26" s="136" t="s">
        <v>109</v>
      </c>
      <c r="E26" s="62">
        <v>31</v>
      </c>
      <c r="F26" s="62">
        <v>0</v>
      </c>
      <c r="G26" s="67">
        <f>E26+F26</f>
        <v>31</v>
      </c>
      <c r="H26" s="62">
        <v>15</v>
      </c>
      <c r="I26" s="62">
        <v>0</v>
      </c>
      <c r="J26" s="62">
        <f t="shared" si="3"/>
        <v>15</v>
      </c>
      <c r="K26" s="59">
        <f t="shared" si="2"/>
        <v>-16</v>
      </c>
      <c r="L26" s="59">
        <f t="shared" si="2"/>
        <v>0</v>
      </c>
      <c r="M26" s="62">
        <f>K26+L26</f>
        <v>-16</v>
      </c>
    </row>
    <row r="27" spans="1:21" x14ac:dyDescent="0.3">
      <c r="A27" s="73">
        <v>3</v>
      </c>
      <c r="B27" s="48" t="s">
        <v>130</v>
      </c>
      <c r="C27" s="48"/>
      <c r="D27" s="48"/>
      <c r="E27" s="62"/>
      <c r="F27" s="62"/>
      <c r="G27" s="67"/>
      <c r="H27" s="62"/>
      <c r="I27" s="62"/>
      <c r="J27" s="62"/>
      <c r="K27" s="62"/>
      <c r="L27" s="157"/>
      <c r="M27" s="62"/>
    </row>
    <row r="28" spans="1:21" x14ac:dyDescent="0.3">
      <c r="A28" s="73"/>
      <c r="B28" s="48" t="s">
        <v>46</v>
      </c>
      <c r="C28" s="48" t="s">
        <v>35</v>
      </c>
      <c r="D28" s="48" t="s">
        <v>183</v>
      </c>
      <c r="E28" s="62">
        <v>1810</v>
      </c>
      <c r="F28" s="62">
        <v>0</v>
      </c>
      <c r="G28" s="67">
        <f t="shared" ref="G28:G30" si="4">E28+F28</f>
        <v>1810</v>
      </c>
      <c r="H28" s="62">
        <v>1810</v>
      </c>
      <c r="I28" s="62">
        <v>0</v>
      </c>
      <c r="J28" s="62">
        <f t="shared" ref="J28:J30" si="5">H28+I28</f>
        <v>1810</v>
      </c>
      <c r="K28" s="59">
        <f t="shared" ref="K28:L30" si="6">H28-E28</f>
        <v>0</v>
      </c>
      <c r="L28" s="59">
        <f t="shared" si="6"/>
        <v>0</v>
      </c>
      <c r="M28" s="62">
        <f>K28+L28</f>
        <v>0</v>
      </c>
    </row>
    <row r="29" spans="1:21" ht="41.4" x14ac:dyDescent="0.3">
      <c r="A29" s="73"/>
      <c r="B29" s="47" t="s">
        <v>111</v>
      </c>
      <c r="C29" s="48" t="s">
        <v>35</v>
      </c>
      <c r="D29" s="48" t="s">
        <v>115</v>
      </c>
      <c r="E29" s="62">
        <v>25594</v>
      </c>
      <c r="F29" s="62">
        <v>0</v>
      </c>
      <c r="G29" s="67">
        <f t="shared" si="4"/>
        <v>25594</v>
      </c>
      <c r="H29" s="62">
        <v>0</v>
      </c>
      <c r="I29" s="62">
        <v>0</v>
      </c>
      <c r="J29" s="62">
        <f t="shared" si="5"/>
        <v>0</v>
      </c>
      <c r="K29" s="59">
        <f t="shared" si="6"/>
        <v>-25594</v>
      </c>
      <c r="L29" s="59">
        <f t="shared" si="6"/>
        <v>0</v>
      </c>
      <c r="M29" s="62">
        <f>K29+L29</f>
        <v>-25594</v>
      </c>
    </row>
    <row r="30" spans="1:21" ht="41.4" x14ac:dyDescent="0.3">
      <c r="A30" s="73"/>
      <c r="B30" s="47" t="s">
        <v>184</v>
      </c>
      <c r="C30" s="48" t="s">
        <v>35</v>
      </c>
      <c r="D30" s="48" t="s">
        <v>115</v>
      </c>
      <c r="E30" s="62">
        <v>13574.19</v>
      </c>
      <c r="F30" s="62">
        <v>0</v>
      </c>
      <c r="G30" s="67">
        <f t="shared" si="4"/>
        <v>13574.19</v>
      </c>
      <c r="H30" s="62">
        <v>1820</v>
      </c>
      <c r="I30" s="62">
        <v>0</v>
      </c>
      <c r="J30" s="62">
        <f t="shared" si="5"/>
        <v>1820</v>
      </c>
      <c r="K30" s="59">
        <f t="shared" si="6"/>
        <v>-11754.19</v>
      </c>
      <c r="L30" s="59">
        <f t="shared" si="6"/>
        <v>0</v>
      </c>
      <c r="M30" s="62">
        <f>K30+L30</f>
        <v>-11754.19</v>
      </c>
    </row>
    <row r="31" spans="1:21" s="39" customFormat="1" ht="13.8" x14ac:dyDescent="0.3">
      <c r="A31" s="73">
        <v>4</v>
      </c>
      <c r="B31" s="48" t="s">
        <v>126</v>
      </c>
      <c r="C31" s="48"/>
      <c r="D31" s="48"/>
      <c r="E31" s="62"/>
      <c r="F31" s="62"/>
      <c r="G31" s="67"/>
      <c r="H31" s="62"/>
      <c r="I31" s="62"/>
      <c r="J31" s="62"/>
      <c r="K31" s="62"/>
      <c r="L31" s="62"/>
      <c r="M31" s="62"/>
    </row>
    <row r="32" spans="1:21" s="39" customFormat="1" ht="48" customHeight="1" x14ac:dyDescent="0.3">
      <c r="A32" s="73"/>
      <c r="B32" s="47" t="s">
        <v>144</v>
      </c>
      <c r="C32" s="48" t="s">
        <v>169</v>
      </c>
      <c r="D32" s="48" t="s">
        <v>115</v>
      </c>
      <c r="E32" s="62">
        <v>34.5</v>
      </c>
      <c r="F32" s="62">
        <v>0</v>
      </c>
      <c r="G32" s="67">
        <f t="shared" ref="G32" si="7">E32+F32</f>
        <v>34.5</v>
      </c>
      <c r="H32" s="62">
        <v>0</v>
      </c>
      <c r="I32" s="62">
        <v>0</v>
      </c>
      <c r="J32" s="62">
        <f t="shared" ref="J32" si="8">H32+I32</f>
        <v>0</v>
      </c>
      <c r="K32" s="59">
        <f>H32-E32</f>
        <v>-34.5</v>
      </c>
      <c r="L32" s="59">
        <f>I32-F32</f>
        <v>0</v>
      </c>
      <c r="M32" s="62">
        <f t="shared" ref="M32" si="9">K32+L32</f>
        <v>-34.5</v>
      </c>
    </row>
    <row r="33" spans="1:13" s="39" customFormat="1" ht="48" customHeight="1" x14ac:dyDescent="0.3">
      <c r="A33" s="73"/>
      <c r="B33" s="47" t="s">
        <v>145</v>
      </c>
      <c r="C33" s="48" t="s">
        <v>169</v>
      </c>
      <c r="D33" s="48" t="s">
        <v>115</v>
      </c>
      <c r="E33" s="62">
        <v>70.5</v>
      </c>
      <c r="F33" s="62">
        <v>0</v>
      </c>
      <c r="G33" s="67">
        <f t="shared" ref="G33" si="10">E33+F33</f>
        <v>70.5</v>
      </c>
      <c r="H33" s="62">
        <v>34.1</v>
      </c>
      <c r="I33" s="62">
        <v>0</v>
      </c>
      <c r="J33" s="62">
        <f t="shared" ref="J33" si="11">H33+I33</f>
        <v>34.1</v>
      </c>
      <c r="K33" s="59">
        <f>H33-E33</f>
        <v>-36.4</v>
      </c>
      <c r="L33" s="59">
        <f>I33-F33</f>
        <v>0</v>
      </c>
      <c r="M33" s="62">
        <f t="shared" ref="M33" si="12">K33+L33</f>
        <v>-36.4</v>
      </c>
    </row>
    <row r="34" spans="1:13" x14ac:dyDescent="0.3">
      <c r="A34" s="39"/>
      <c r="B34" s="39"/>
      <c r="C34" s="39"/>
      <c r="D34" s="39"/>
      <c r="E34" s="39"/>
      <c r="F34" s="39"/>
      <c r="G34" s="39"/>
      <c r="H34" s="39"/>
      <c r="I34" s="39"/>
      <c r="J34" s="40"/>
      <c r="K34" s="39"/>
      <c r="L34" s="39"/>
      <c r="M34" s="39"/>
    </row>
    <row r="35" spans="1:13" s="127" customFormat="1" ht="13.8" x14ac:dyDescent="0.25">
      <c r="A35" s="61" t="s">
        <v>224</v>
      </c>
      <c r="H35" s="126"/>
      <c r="I35" s="126"/>
      <c r="K35" s="214" t="s">
        <v>225</v>
      </c>
      <c r="L35" s="214"/>
    </row>
    <row r="36" spans="1:13" ht="23.2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9" spans="1:13" ht="45" customHeight="1" x14ac:dyDescent="0.3"/>
    <row r="46" spans="1:13" ht="18.75" customHeight="1" x14ac:dyDescent="0.3"/>
    <row r="48" spans="1:13" ht="28.5" customHeight="1" x14ac:dyDescent="0.3"/>
    <row r="50" ht="46.5" customHeight="1" x14ac:dyDescent="0.3"/>
    <row r="55" ht="19.5" customHeight="1" x14ac:dyDescent="0.3"/>
    <row r="57" ht="27.75" customHeight="1" x14ac:dyDescent="0.3"/>
    <row r="59" ht="24" customHeight="1" x14ac:dyDescent="0.3"/>
    <row r="61" ht="30.75" customHeight="1" x14ac:dyDescent="0.3"/>
    <row r="65" ht="43.5" customHeight="1" x14ac:dyDescent="0.3"/>
    <row r="66" ht="59.25" customHeight="1" x14ac:dyDescent="0.3"/>
    <row r="67" ht="25.5" customHeight="1" x14ac:dyDescent="0.3"/>
    <row r="69" ht="34.5" customHeight="1" x14ac:dyDescent="0.3"/>
    <row r="71" ht="48.75" customHeight="1" x14ac:dyDescent="0.3"/>
    <row r="74" ht="70.5" customHeight="1" x14ac:dyDescent="0.3"/>
    <row r="75" ht="69" customHeight="1" x14ac:dyDescent="0.3"/>
  </sheetData>
  <mergeCells count="18">
    <mergeCell ref="D3:H3"/>
    <mergeCell ref="D4:H4"/>
    <mergeCell ref="D5:H5"/>
    <mergeCell ref="D10:H10"/>
    <mergeCell ref="B18:M18"/>
    <mergeCell ref="A12:B12"/>
    <mergeCell ref="E12:M12"/>
    <mergeCell ref="E13:M13"/>
    <mergeCell ref="K35:L35"/>
    <mergeCell ref="C7:J7"/>
    <mergeCell ref="C8:J8"/>
    <mergeCell ref="A16:A17"/>
    <mergeCell ref="B16:B17"/>
    <mergeCell ref="C16:C17"/>
    <mergeCell ref="D16:D17"/>
    <mergeCell ref="E16:G16"/>
    <mergeCell ref="H16:J16"/>
    <mergeCell ref="K16:M16"/>
  </mergeCells>
  <pageMargins left="0.78740157480314965" right="0.78740157480314965" top="1.1811023622047245" bottom="0.39370078740157483" header="0.31496062992125984" footer="0.31496062992125984"/>
  <pageSetup paperSize="9" scale="56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M44"/>
  <sheetViews>
    <sheetView view="pageBreakPreview" topLeftCell="A10" zoomScale="80" zoomScaleNormal="100" zoomScaleSheetLayoutView="80" workbookViewId="0">
      <selection activeCell="E12" sqref="E12:M12"/>
    </sheetView>
  </sheetViews>
  <sheetFormatPr defaultRowHeight="14.4" x14ac:dyDescent="0.3"/>
  <cols>
    <col min="2" max="2" width="28.88671875" customWidth="1"/>
    <col min="3" max="3" width="16.33203125" customWidth="1"/>
    <col min="4" max="4" width="20.88671875" customWidth="1"/>
    <col min="5" max="5" width="17.109375" customWidth="1"/>
    <col min="6" max="6" width="14.5546875" customWidth="1"/>
    <col min="7" max="7" width="16.44140625" customWidth="1"/>
    <col min="8" max="8" width="15.6640625" customWidth="1"/>
    <col min="9" max="9" width="16" customWidth="1"/>
    <col min="10" max="10" width="13.6640625" customWidth="1"/>
    <col min="11" max="11" width="14.33203125" customWidth="1"/>
    <col min="12" max="12" width="13.109375" customWidth="1"/>
    <col min="13" max="13" width="17.44140625" customWidth="1"/>
  </cols>
  <sheetData>
    <row r="1" spans="1:13" x14ac:dyDescent="0.3">
      <c r="A1" s="1"/>
      <c r="B1" s="1"/>
      <c r="C1" s="1"/>
      <c r="D1" s="1"/>
      <c r="E1" s="1"/>
      <c r="F1" s="19"/>
      <c r="G1" s="1"/>
      <c r="H1" s="1"/>
      <c r="I1" s="19"/>
      <c r="J1" s="1"/>
      <c r="K1" s="1"/>
      <c r="L1" s="19"/>
      <c r="M1" s="1"/>
    </row>
    <row r="2" spans="1:13" x14ac:dyDescent="0.3">
      <c r="A2" s="1"/>
      <c r="B2" s="1"/>
      <c r="C2" s="1"/>
      <c r="D2" s="1"/>
      <c r="E2" s="1"/>
      <c r="F2" s="19"/>
      <c r="G2" s="1"/>
      <c r="H2" s="1"/>
      <c r="I2" s="19"/>
      <c r="J2" s="1"/>
      <c r="K2" s="1"/>
      <c r="L2" s="19"/>
      <c r="M2" s="1"/>
    </row>
    <row r="3" spans="1:13" x14ac:dyDescent="0.3">
      <c r="A3" s="1"/>
      <c r="B3" s="1"/>
      <c r="C3" s="1"/>
      <c r="D3" s="236" t="s">
        <v>0</v>
      </c>
      <c r="E3" s="236"/>
      <c r="F3" s="236"/>
      <c r="G3" s="236"/>
      <c r="H3" s="236"/>
      <c r="I3" s="23"/>
      <c r="J3" s="1"/>
      <c r="K3" s="1"/>
      <c r="L3" s="19"/>
      <c r="M3" s="1"/>
    </row>
    <row r="4" spans="1:13" x14ac:dyDescent="0.3">
      <c r="A4" s="1"/>
      <c r="B4" s="1"/>
      <c r="C4" s="2"/>
      <c r="D4" s="236" t="s">
        <v>15</v>
      </c>
      <c r="E4" s="236"/>
      <c r="F4" s="236"/>
      <c r="G4" s="236"/>
      <c r="H4" s="236"/>
      <c r="I4" s="19"/>
      <c r="J4" s="1"/>
      <c r="K4" s="1"/>
      <c r="L4" s="19"/>
      <c r="M4" s="1"/>
    </row>
    <row r="5" spans="1:13" x14ac:dyDescent="0.3">
      <c r="A5" s="1"/>
      <c r="B5" s="1"/>
      <c r="C5" s="1"/>
      <c r="D5" s="236" t="s">
        <v>16</v>
      </c>
      <c r="E5" s="236"/>
      <c r="F5" s="236"/>
      <c r="G5" s="236"/>
      <c r="H5" s="236"/>
      <c r="I5" s="80"/>
      <c r="J5" s="77"/>
      <c r="K5" s="1"/>
      <c r="L5" s="19"/>
      <c r="M5" s="1"/>
    </row>
    <row r="6" spans="1:13" x14ac:dyDescent="0.3">
      <c r="A6" s="1"/>
      <c r="B6" s="1"/>
      <c r="C6" s="1"/>
      <c r="D6" s="1"/>
      <c r="E6" s="1"/>
      <c r="F6" s="19"/>
      <c r="G6" s="1"/>
      <c r="H6" s="1"/>
      <c r="I6" s="19"/>
      <c r="J6" s="1"/>
      <c r="K6" s="1"/>
      <c r="L6" s="19"/>
      <c r="M6" s="1"/>
    </row>
    <row r="7" spans="1:13" x14ac:dyDescent="0.3">
      <c r="A7" s="1"/>
      <c r="B7" s="1"/>
      <c r="C7" s="1"/>
      <c r="D7" s="250" t="s">
        <v>113</v>
      </c>
      <c r="E7" s="250"/>
      <c r="F7" s="250"/>
      <c r="G7" s="250"/>
      <c r="H7" s="250"/>
      <c r="I7" s="25"/>
      <c r="J7" s="6"/>
      <c r="K7" s="6"/>
      <c r="L7" s="25"/>
      <c r="M7" s="1"/>
    </row>
    <row r="8" spans="1:13" x14ac:dyDescent="0.3">
      <c r="A8" s="1"/>
      <c r="B8" s="1"/>
      <c r="C8" s="1"/>
      <c r="D8" s="229" t="s">
        <v>3</v>
      </c>
      <c r="E8" s="229"/>
      <c r="F8" s="229"/>
      <c r="G8" s="229"/>
      <c r="H8" s="229"/>
      <c r="I8" s="25"/>
      <c r="J8" s="6"/>
      <c r="K8" s="6"/>
      <c r="L8" s="25"/>
      <c r="M8" s="1"/>
    </row>
    <row r="9" spans="1:13" x14ac:dyDescent="0.3">
      <c r="A9" s="1"/>
      <c r="B9" s="1"/>
      <c r="C9" s="1"/>
      <c r="D9" s="1"/>
      <c r="E9" s="1"/>
      <c r="F9" s="19"/>
      <c r="G9" s="1"/>
      <c r="H9" s="1"/>
      <c r="I9" s="19"/>
      <c r="J9" s="1"/>
      <c r="K9" s="1"/>
      <c r="L9" s="19"/>
      <c r="M9" s="1"/>
    </row>
    <row r="10" spans="1:13" x14ac:dyDescent="0.3">
      <c r="A10" s="1"/>
      <c r="B10" s="1"/>
      <c r="C10" s="1"/>
      <c r="D10" s="236" t="s">
        <v>226</v>
      </c>
      <c r="E10" s="236"/>
      <c r="F10" s="236"/>
      <c r="G10" s="236"/>
      <c r="H10" s="236"/>
      <c r="I10" s="19"/>
      <c r="J10" s="1"/>
      <c r="K10" s="1"/>
      <c r="L10" s="19"/>
      <c r="M10" s="1"/>
    </row>
    <row r="11" spans="1:13" x14ac:dyDescent="0.3">
      <c r="A11" s="1"/>
      <c r="B11" s="1"/>
      <c r="C11" s="1"/>
      <c r="D11" s="1"/>
      <c r="E11" s="1"/>
      <c r="F11" s="19"/>
      <c r="G11" s="1"/>
      <c r="H11" s="77"/>
      <c r="I11" s="19"/>
      <c r="J11" s="1"/>
      <c r="K11" s="1"/>
      <c r="L11" s="19"/>
      <c r="M11" s="1"/>
    </row>
    <row r="12" spans="1:13" x14ac:dyDescent="0.3">
      <c r="A12" s="231" t="s">
        <v>185</v>
      </c>
      <c r="B12" s="231"/>
      <c r="C12" s="13"/>
      <c r="D12" s="6"/>
      <c r="E12" s="232" t="s">
        <v>186</v>
      </c>
      <c r="F12" s="232"/>
      <c r="G12" s="232"/>
      <c r="H12" s="232"/>
      <c r="I12" s="232"/>
      <c r="J12" s="232"/>
      <c r="K12" s="232"/>
      <c r="L12" s="232"/>
      <c r="M12" s="232"/>
    </row>
    <row r="13" spans="1:13" x14ac:dyDescent="0.3">
      <c r="A13" s="6" t="s">
        <v>17</v>
      </c>
      <c r="B13" s="6"/>
      <c r="C13" s="6"/>
      <c r="D13" s="6"/>
      <c r="E13" s="229" t="s">
        <v>18</v>
      </c>
      <c r="F13" s="229"/>
      <c r="G13" s="229"/>
      <c r="H13" s="229"/>
      <c r="I13" s="229"/>
      <c r="J13" s="229"/>
      <c r="K13" s="229"/>
      <c r="L13" s="229"/>
      <c r="M13" s="229"/>
    </row>
    <row r="14" spans="1:13" x14ac:dyDescent="0.3">
      <c r="A14" s="1"/>
      <c r="B14" s="1"/>
      <c r="C14" s="1"/>
      <c r="D14" s="1"/>
      <c r="E14" s="1"/>
      <c r="F14" s="19"/>
      <c r="G14" s="1"/>
      <c r="H14" s="1"/>
      <c r="I14" s="19"/>
      <c r="J14" s="1"/>
      <c r="K14" s="1"/>
      <c r="L14" s="19"/>
      <c r="M14" s="1"/>
    </row>
    <row r="15" spans="1:13" x14ac:dyDescent="0.3">
      <c r="A15" s="233" t="s">
        <v>19</v>
      </c>
      <c r="B15" s="234" t="s">
        <v>20</v>
      </c>
      <c r="C15" s="233" t="s">
        <v>21</v>
      </c>
      <c r="D15" s="233" t="s">
        <v>22</v>
      </c>
      <c r="E15" s="235" t="s">
        <v>26</v>
      </c>
      <c r="F15" s="235"/>
      <c r="G15" s="235"/>
      <c r="H15" s="234" t="s">
        <v>27</v>
      </c>
      <c r="I15" s="234"/>
      <c r="J15" s="234"/>
      <c r="K15" s="234" t="s">
        <v>28</v>
      </c>
      <c r="L15" s="234"/>
      <c r="M15" s="234"/>
    </row>
    <row r="16" spans="1:13" ht="27.6" x14ac:dyDescent="0.3">
      <c r="A16" s="233"/>
      <c r="B16" s="234"/>
      <c r="C16" s="233"/>
      <c r="D16" s="233"/>
      <c r="E16" s="79" t="s">
        <v>23</v>
      </c>
      <c r="F16" s="81" t="s">
        <v>24</v>
      </c>
      <c r="G16" s="79" t="s">
        <v>25</v>
      </c>
      <c r="H16" s="79" t="s">
        <v>23</v>
      </c>
      <c r="I16" s="81" t="s">
        <v>24</v>
      </c>
      <c r="J16" s="79" t="s">
        <v>25</v>
      </c>
      <c r="K16" s="79" t="s">
        <v>23</v>
      </c>
      <c r="L16" s="81" t="s">
        <v>24</v>
      </c>
      <c r="M16" s="79" t="s">
        <v>25</v>
      </c>
    </row>
    <row r="17" spans="1:13" x14ac:dyDescent="0.3">
      <c r="A17" s="79"/>
      <c r="B17" s="247" t="s">
        <v>401</v>
      </c>
      <c r="C17" s="248"/>
      <c r="D17" s="248"/>
      <c r="E17" s="248"/>
      <c r="F17" s="248"/>
      <c r="G17" s="248"/>
      <c r="H17" s="248"/>
      <c r="I17" s="248"/>
      <c r="J17" s="248"/>
      <c r="K17" s="248"/>
      <c r="L17" s="248"/>
      <c r="M17" s="249"/>
    </row>
    <row r="18" spans="1:13" x14ac:dyDescent="0.3">
      <c r="A18" s="78">
        <v>1</v>
      </c>
      <c r="B18" s="133" t="s">
        <v>128</v>
      </c>
      <c r="C18" s="133"/>
      <c r="D18" s="132"/>
      <c r="E18" s="63"/>
      <c r="F18" s="64"/>
      <c r="G18" s="63"/>
      <c r="H18" s="65"/>
      <c r="I18" s="66"/>
      <c r="J18" s="65"/>
      <c r="K18" s="65"/>
      <c r="L18" s="66"/>
      <c r="M18" s="65"/>
    </row>
    <row r="19" spans="1:13" x14ac:dyDescent="0.3">
      <c r="A19" s="78"/>
      <c r="B19" s="133" t="s">
        <v>57</v>
      </c>
      <c r="C19" s="133" t="s">
        <v>35</v>
      </c>
      <c r="D19" s="137" t="s">
        <v>114</v>
      </c>
      <c r="E19" s="67">
        <v>327768</v>
      </c>
      <c r="F19" s="67">
        <v>0</v>
      </c>
      <c r="G19" s="67">
        <f t="shared" ref="G19" si="0">E19+F19</f>
        <v>327768</v>
      </c>
      <c r="H19" s="62">
        <v>101037</v>
      </c>
      <c r="I19" s="62">
        <v>0</v>
      </c>
      <c r="J19" s="62">
        <f t="shared" ref="J19" si="1">H19+I19</f>
        <v>101037</v>
      </c>
      <c r="K19" s="59">
        <f t="shared" ref="K19:L21" si="2">H19-E19</f>
        <v>-226731</v>
      </c>
      <c r="L19" s="59">
        <f t="shared" si="2"/>
        <v>0</v>
      </c>
      <c r="M19" s="59">
        <f t="shared" ref="M19" si="3">K19+L19</f>
        <v>-226731</v>
      </c>
    </row>
    <row r="20" spans="1:13" ht="17.25" customHeight="1" x14ac:dyDescent="0.3">
      <c r="A20" s="78"/>
      <c r="B20" s="132" t="s">
        <v>102</v>
      </c>
      <c r="C20" s="133" t="s">
        <v>32</v>
      </c>
      <c r="D20" s="132" t="s">
        <v>42</v>
      </c>
      <c r="E20" s="58">
        <v>1</v>
      </c>
      <c r="F20" s="67">
        <v>0</v>
      </c>
      <c r="G20" s="58">
        <f t="shared" ref="G20:G30" si="4">E20+F20</f>
        <v>1</v>
      </c>
      <c r="H20" s="59">
        <v>1</v>
      </c>
      <c r="I20" s="62">
        <v>0</v>
      </c>
      <c r="J20" s="59">
        <f t="shared" ref="J20:J30" si="5">H20+I20</f>
        <v>1</v>
      </c>
      <c r="K20" s="59">
        <f t="shared" si="2"/>
        <v>0</v>
      </c>
      <c r="L20" s="59">
        <f t="shared" si="2"/>
        <v>0</v>
      </c>
      <c r="M20" s="59">
        <f t="shared" ref="M20:M30" si="6">K20+L20</f>
        <v>0</v>
      </c>
    </row>
    <row r="21" spans="1:13" ht="36.6" customHeight="1" x14ac:dyDescent="0.3">
      <c r="A21" s="78"/>
      <c r="B21" s="132" t="s">
        <v>331</v>
      </c>
      <c r="C21" s="133" t="s">
        <v>32</v>
      </c>
      <c r="D21" s="132" t="s">
        <v>33</v>
      </c>
      <c r="E21" s="58">
        <v>6.75</v>
      </c>
      <c r="F21" s="67">
        <v>0</v>
      </c>
      <c r="G21" s="58">
        <f t="shared" si="4"/>
        <v>6.75</v>
      </c>
      <c r="H21" s="59">
        <v>6.75</v>
      </c>
      <c r="I21" s="62">
        <v>0</v>
      </c>
      <c r="J21" s="59">
        <f t="shared" si="5"/>
        <v>6.75</v>
      </c>
      <c r="K21" s="59">
        <f t="shared" si="2"/>
        <v>0</v>
      </c>
      <c r="L21" s="59">
        <f t="shared" si="2"/>
        <v>0</v>
      </c>
      <c r="M21" s="59">
        <f t="shared" si="6"/>
        <v>0</v>
      </c>
    </row>
    <row r="22" spans="1:13" ht="47.25" customHeight="1" x14ac:dyDescent="0.3">
      <c r="A22" s="78"/>
      <c r="B22" s="132" t="s">
        <v>402</v>
      </c>
      <c r="C22" s="133" t="s">
        <v>32</v>
      </c>
      <c r="D22" s="132" t="s">
        <v>33</v>
      </c>
      <c r="E22" s="58">
        <v>5.75</v>
      </c>
      <c r="F22" s="67">
        <v>0</v>
      </c>
      <c r="G22" s="58">
        <f t="shared" ref="G22" si="7">E22+F22</f>
        <v>5.75</v>
      </c>
      <c r="H22" s="59">
        <v>6.25</v>
      </c>
      <c r="I22" s="62">
        <v>0</v>
      </c>
      <c r="J22" s="59">
        <f t="shared" ref="J22" si="8">H22+I22</f>
        <v>6.25</v>
      </c>
      <c r="K22" s="59">
        <f t="shared" ref="K22" si="9">H22-E22</f>
        <v>0.5</v>
      </c>
      <c r="L22" s="59">
        <f t="shared" ref="L22" si="10">I22-F22</f>
        <v>0</v>
      </c>
      <c r="M22" s="59">
        <f t="shared" ref="M22" si="11">K22+L22</f>
        <v>0.5</v>
      </c>
    </row>
    <row r="23" spans="1:13" x14ac:dyDescent="0.3">
      <c r="A23" s="105"/>
      <c r="B23" s="132" t="s">
        <v>150</v>
      </c>
      <c r="C23" s="133" t="s">
        <v>32</v>
      </c>
      <c r="D23" s="132" t="s">
        <v>33</v>
      </c>
      <c r="E23" s="58">
        <v>5.75</v>
      </c>
      <c r="F23" s="67">
        <v>0</v>
      </c>
      <c r="G23" s="58">
        <f t="shared" ref="G23:G25" si="12">E23+F23</f>
        <v>5.75</v>
      </c>
      <c r="H23" s="59">
        <v>6.25</v>
      </c>
      <c r="I23" s="62">
        <v>0</v>
      </c>
      <c r="J23" s="59">
        <f t="shared" ref="J23:J25" si="13">H23+I23</f>
        <v>6.25</v>
      </c>
      <c r="K23" s="59">
        <f t="shared" ref="K23:K25" si="14">H23-E23</f>
        <v>0.5</v>
      </c>
      <c r="L23" s="59">
        <f t="shared" ref="L23:L25" si="15">I23-F23</f>
        <v>0</v>
      </c>
      <c r="M23" s="59">
        <f t="shared" ref="M23:M25" si="16">K23+L23</f>
        <v>0.5</v>
      </c>
    </row>
    <row r="24" spans="1:13" x14ac:dyDescent="0.3">
      <c r="A24" s="118"/>
      <c r="B24" s="132" t="s">
        <v>403</v>
      </c>
      <c r="C24" s="133" t="s">
        <v>32</v>
      </c>
      <c r="D24" s="132" t="s">
        <v>33</v>
      </c>
      <c r="E24" s="58">
        <v>1</v>
      </c>
      <c r="F24" s="67">
        <v>0</v>
      </c>
      <c r="G24" s="58">
        <f t="shared" si="12"/>
        <v>1</v>
      </c>
      <c r="H24" s="59">
        <v>0.5</v>
      </c>
      <c r="I24" s="62">
        <v>0</v>
      </c>
      <c r="J24" s="59">
        <f t="shared" si="13"/>
        <v>0.5</v>
      </c>
      <c r="K24" s="59">
        <f t="shared" si="14"/>
        <v>-0.5</v>
      </c>
      <c r="L24" s="59">
        <f t="shared" si="15"/>
        <v>0</v>
      </c>
      <c r="M24" s="59">
        <f t="shared" si="16"/>
        <v>-0.5</v>
      </c>
    </row>
    <row r="25" spans="1:13" x14ac:dyDescent="0.3">
      <c r="A25" s="118"/>
      <c r="B25" s="132" t="s">
        <v>404</v>
      </c>
      <c r="C25" s="133" t="s">
        <v>32</v>
      </c>
      <c r="D25" s="132" t="s">
        <v>33</v>
      </c>
      <c r="E25" s="58">
        <v>1</v>
      </c>
      <c r="F25" s="67">
        <v>0</v>
      </c>
      <c r="G25" s="58">
        <f t="shared" si="12"/>
        <v>1</v>
      </c>
      <c r="H25" s="59">
        <v>0.5</v>
      </c>
      <c r="I25" s="62">
        <v>0</v>
      </c>
      <c r="J25" s="59">
        <f t="shared" si="13"/>
        <v>0.5</v>
      </c>
      <c r="K25" s="59">
        <f t="shared" si="14"/>
        <v>-0.5</v>
      </c>
      <c r="L25" s="59">
        <f t="shared" si="15"/>
        <v>0</v>
      </c>
      <c r="M25" s="59">
        <f t="shared" si="16"/>
        <v>-0.5</v>
      </c>
    </row>
    <row r="26" spans="1:13" x14ac:dyDescent="0.3">
      <c r="A26" s="79">
        <v>2</v>
      </c>
      <c r="B26" s="133" t="s">
        <v>129</v>
      </c>
      <c r="C26" s="41"/>
      <c r="D26" s="41"/>
      <c r="E26" s="60"/>
      <c r="F26" s="68"/>
      <c r="G26" s="58"/>
      <c r="H26" s="59"/>
      <c r="I26" s="62"/>
      <c r="J26" s="59"/>
      <c r="K26" s="59"/>
      <c r="L26" s="62"/>
      <c r="M26" s="59"/>
    </row>
    <row r="27" spans="1:13" ht="55.2" x14ac:dyDescent="0.3">
      <c r="A27" s="78"/>
      <c r="B27" s="132" t="s">
        <v>405</v>
      </c>
      <c r="C27" s="133" t="s">
        <v>32</v>
      </c>
      <c r="D27" s="132" t="s">
        <v>406</v>
      </c>
      <c r="E27" s="59">
        <v>158</v>
      </c>
      <c r="F27" s="62">
        <v>0</v>
      </c>
      <c r="G27" s="58">
        <f t="shared" si="4"/>
        <v>158</v>
      </c>
      <c r="H27" s="59">
        <v>9</v>
      </c>
      <c r="I27" s="62">
        <v>0</v>
      </c>
      <c r="J27" s="59">
        <f t="shared" si="5"/>
        <v>9</v>
      </c>
      <c r="K27" s="59">
        <f>H27-E27</f>
        <v>-149</v>
      </c>
      <c r="L27" s="59">
        <f>I27-F27</f>
        <v>0</v>
      </c>
      <c r="M27" s="59">
        <f t="shared" si="6"/>
        <v>-149</v>
      </c>
    </row>
    <row r="28" spans="1:13" x14ac:dyDescent="0.3">
      <c r="A28" s="78">
        <v>3</v>
      </c>
      <c r="B28" s="133" t="s">
        <v>130</v>
      </c>
      <c r="C28" s="133"/>
      <c r="D28" s="133"/>
      <c r="E28" s="59"/>
      <c r="F28" s="62"/>
      <c r="G28" s="58"/>
      <c r="H28" s="59"/>
      <c r="I28" s="62"/>
      <c r="J28" s="59"/>
      <c r="K28" s="59"/>
      <c r="L28" s="62"/>
      <c r="M28" s="59"/>
    </row>
    <row r="29" spans="1:13" ht="27.6" x14ac:dyDescent="0.3">
      <c r="A29" s="78"/>
      <c r="B29" s="132" t="s">
        <v>407</v>
      </c>
      <c r="C29" s="133" t="s">
        <v>35</v>
      </c>
      <c r="D29" s="132" t="s">
        <v>115</v>
      </c>
      <c r="E29" s="59">
        <v>2074.48</v>
      </c>
      <c r="F29" s="62">
        <v>0</v>
      </c>
      <c r="G29" s="58">
        <f t="shared" si="4"/>
        <v>2074.48</v>
      </c>
      <c r="H29" s="59">
        <v>11226.33</v>
      </c>
      <c r="I29" s="62">
        <v>0</v>
      </c>
      <c r="J29" s="59">
        <f t="shared" si="5"/>
        <v>11226.33</v>
      </c>
      <c r="K29" s="59">
        <f>H29-E29</f>
        <v>9151.85</v>
      </c>
      <c r="L29" s="59">
        <f>I29-F29</f>
        <v>0</v>
      </c>
      <c r="M29" s="59">
        <f t="shared" si="6"/>
        <v>9151.85</v>
      </c>
    </row>
    <row r="30" spans="1:13" ht="27.6" x14ac:dyDescent="0.3">
      <c r="A30" s="78"/>
      <c r="B30" s="132" t="s">
        <v>48</v>
      </c>
      <c r="C30" s="133" t="s">
        <v>35</v>
      </c>
      <c r="D30" s="132" t="s">
        <v>115</v>
      </c>
      <c r="E30" s="59">
        <v>48558.22</v>
      </c>
      <c r="F30" s="62">
        <v>0</v>
      </c>
      <c r="G30" s="58">
        <f t="shared" si="4"/>
        <v>48558.22</v>
      </c>
      <c r="H30" s="59">
        <v>14968.44</v>
      </c>
      <c r="I30" s="62">
        <v>0</v>
      </c>
      <c r="J30" s="59">
        <f t="shared" si="5"/>
        <v>14968.44</v>
      </c>
      <c r="K30" s="59">
        <f>H30-E30</f>
        <v>-33589.78</v>
      </c>
      <c r="L30" s="59">
        <f>I30-F30</f>
        <v>0</v>
      </c>
      <c r="M30" s="59">
        <f t="shared" si="6"/>
        <v>-33589.78</v>
      </c>
    </row>
    <row r="32" spans="1:13" s="127" customFormat="1" ht="13.8" x14ac:dyDescent="0.25">
      <c r="A32" s="61" t="s">
        <v>224</v>
      </c>
      <c r="H32" s="126"/>
      <c r="I32" s="126"/>
      <c r="K32" s="214" t="s">
        <v>225</v>
      </c>
      <c r="L32" s="214"/>
    </row>
    <row r="33" spans="1:13" x14ac:dyDescent="0.3">
      <c r="A33" s="1"/>
      <c r="B33" s="1"/>
      <c r="C33" s="1"/>
      <c r="D33" s="1"/>
      <c r="E33" s="1"/>
      <c r="F33" s="19"/>
      <c r="G33" s="1"/>
      <c r="H33" s="229" t="s">
        <v>13</v>
      </c>
      <c r="I33" s="229"/>
      <c r="J33" s="1"/>
      <c r="K33" s="230" t="s">
        <v>14</v>
      </c>
      <c r="L33" s="230"/>
    </row>
    <row r="43" spans="1:13" x14ac:dyDescent="0.3">
      <c r="M43" s="1"/>
    </row>
    <row r="44" spans="1:13" x14ac:dyDescent="0.3">
      <c r="M44" s="1"/>
    </row>
  </sheetData>
  <mergeCells count="20">
    <mergeCell ref="B17:M17"/>
    <mergeCell ref="K32:L32"/>
    <mergeCell ref="H33:I33"/>
    <mergeCell ref="K33:L33"/>
    <mergeCell ref="A12:B12"/>
    <mergeCell ref="E12:M12"/>
    <mergeCell ref="E13:M13"/>
    <mergeCell ref="A15:A16"/>
    <mergeCell ref="B15:B16"/>
    <mergeCell ref="C15:C16"/>
    <mergeCell ref="D15:D16"/>
    <mergeCell ref="E15:G15"/>
    <mergeCell ref="H15:J15"/>
    <mergeCell ref="K15:M15"/>
    <mergeCell ref="D10:H10"/>
    <mergeCell ref="D3:H3"/>
    <mergeCell ref="D4:H4"/>
    <mergeCell ref="D5:H5"/>
    <mergeCell ref="D7:H7"/>
    <mergeCell ref="D8:H8"/>
  </mergeCells>
  <pageMargins left="0.70866141732283472" right="0.70866141732283472" top="1.1417322834645669" bottom="0.35433070866141736" header="0.31496062992125984" footer="0.31496062992125984"/>
  <pageSetup paperSize="9" scale="6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M50"/>
  <sheetViews>
    <sheetView view="pageBreakPreview" zoomScale="90" zoomScaleNormal="100" zoomScaleSheetLayoutView="90" workbookViewId="0">
      <selection activeCell="E12" sqref="E12:M12"/>
    </sheetView>
  </sheetViews>
  <sheetFormatPr defaultRowHeight="14.4" x14ac:dyDescent="0.3"/>
  <cols>
    <col min="2" max="2" width="28.88671875" customWidth="1"/>
    <col min="3" max="3" width="16.33203125" customWidth="1"/>
    <col min="4" max="4" width="20.88671875" customWidth="1"/>
    <col min="5" max="5" width="17.109375" customWidth="1"/>
    <col min="6" max="6" width="14.5546875" customWidth="1"/>
    <col min="7" max="7" width="16.44140625" customWidth="1"/>
    <col min="8" max="8" width="15.6640625" customWidth="1"/>
    <col min="9" max="9" width="16" customWidth="1"/>
    <col min="10" max="10" width="13.6640625" customWidth="1"/>
    <col min="11" max="11" width="14.33203125" customWidth="1"/>
    <col min="12" max="12" width="13.109375" customWidth="1"/>
    <col min="13" max="13" width="17.44140625" customWidth="1"/>
  </cols>
  <sheetData>
    <row r="1" spans="1:13" x14ac:dyDescent="0.3">
      <c r="A1" s="1"/>
      <c r="B1" s="1"/>
      <c r="C1" s="1"/>
      <c r="D1" s="1"/>
      <c r="E1" s="1"/>
      <c r="F1" s="19"/>
      <c r="G1" s="1"/>
      <c r="H1" s="1"/>
      <c r="I1" s="19"/>
      <c r="J1" s="1"/>
      <c r="K1" s="1"/>
      <c r="L1" s="19"/>
      <c r="M1" s="1"/>
    </row>
    <row r="2" spans="1:13" x14ac:dyDescent="0.3">
      <c r="A2" s="1"/>
      <c r="B2" s="1"/>
      <c r="C2" s="1"/>
      <c r="D2" s="1"/>
      <c r="E2" s="1"/>
      <c r="F2" s="19"/>
      <c r="G2" s="1"/>
      <c r="H2" s="1"/>
      <c r="I2" s="19"/>
      <c r="J2" s="1"/>
      <c r="K2" s="1"/>
      <c r="L2" s="19"/>
      <c r="M2" s="1"/>
    </row>
    <row r="3" spans="1:13" x14ac:dyDescent="0.3">
      <c r="A3" s="1"/>
      <c r="B3" s="1"/>
      <c r="C3" s="1"/>
      <c r="D3" s="236" t="s">
        <v>0</v>
      </c>
      <c r="E3" s="236"/>
      <c r="F3" s="236"/>
      <c r="G3" s="236"/>
      <c r="H3" s="236"/>
      <c r="I3" s="23"/>
      <c r="J3" s="1"/>
      <c r="K3" s="1"/>
      <c r="L3" s="19"/>
      <c r="M3" s="1"/>
    </row>
    <row r="4" spans="1:13" x14ac:dyDescent="0.3">
      <c r="A4" s="1"/>
      <c r="B4" s="1"/>
      <c r="C4" s="2"/>
      <c r="D4" s="236" t="s">
        <v>15</v>
      </c>
      <c r="E4" s="236"/>
      <c r="F4" s="236"/>
      <c r="G4" s="236"/>
      <c r="H4" s="236"/>
      <c r="I4" s="19"/>
      <c r="J4" s="1"/>
      <c r="K4" s="1"/>
      <c r="L4" s="19"/>
      <c r="M4" s="1"/>
    </row>
    <row r="5" spans="1:13" x14ac:dyDescent="0.3">
      <c r="A5" s="1"/>
      <c r="B5" s="1"/>
      <c r="C5" s="1"/>
      <c r="D5" s="236" t="s">
        <v>16</v>
      </c>
      <c r="E5" s="236"/>
      <c r="F5" s="236"/>
      <c r="G5" s="236"/>
      <c r="H5" s="236"/>
      <c r="I5" s="120"/>
      <c r="J5" s="119"/>
      <c r="K5" s="1"/>
      <c r="L5" s="19"/>
      <c r="M5" s="1"/>
    </row>
    <row r="6" spans="1:13" x14ac:dyDescent="0.3">
      <c r="A6" s="1"/>
      <c r="B6" s="1"/>
      <c r="C6" s="1"/>
      <c r="D6" s="1"/>
      <c r="E6" s="1"/>
      <c r="F6" s="19"/>
      <c r="G6" s="1"/>
      <c r="H6" s="1"/>
      <c r="I6" s="19"/>
      <c r="J6" s="1"/>
      <c r="K6" s="1"/>
      <c r="L6" s="19"/>
      <c r="M6" s="1"/>
    </row>
    <row r="7" spans="1:13" x14ac:dyDescent="0.3">
      <c r="A7" s="1"/>
      <c r="B7" s="1"/>
      <c r="C7" s="1"/>
      <c r="D7" s="250" t="s">
        <v>113</v>
      </c>
      <c r="E7" s="250"/>
      <c r="F7" s="250"/>
      <c r="G7" s="250"/>
      <c r="H7" s="250"/>
      <c r="I7" s="25"/>
      <c r="J7" s="6"/>
      <c r="K7" s="6"/>
      <c r="L7" s="25"/>
      <c r="M7" s="1"/>
    </row>
    <row r="8" spans="1:13" x14ac:dyDescent="0.3">
      <c r="A8" s="1"/>
      <c r="B8" s="1"/>
      <c r="C8" s="1"/>
      <c r="D8" s="229" t="s">
        <v>3</v>
      </c>
      <c r="E8" s="229"/>
      <c r="F8" s="229"/>
      <c r="G8" s="229"/>
      <c r="H8" s="229"/>
      <c r="I8" s="25"/>
      <c r="J8" s="6"/>
      <c r="K8" s="6"/>
      <c r="L8" s="25"/>
      <c r="M8" s="1"/>
    </row>
    <row r="9" spans="1:13" x14ac:dyDescent="0.3">
      <c r="A9" s="1"/>
      <c r="B9" s="1"/>
      <c r="C9" s="1"/>
      <c r="D9" s="1"/>
      <c r="E9" s="1"/>
      <c r="F9" s="19"/>
      <c r="G9" s="1"/>
      <c r="H9" s="1"/>
      <c r="I9" s="19"/>
      <c r="J9" s="1"/>
      <c r="K9" s="1"/>
      <c r="L9" s="19"/>
      <c r="M9" s="1"/>
    </row>
    <row r="10" spans="1:13" x14ac:dyDescent="0.3">
      <c r="A10" s="1"/>
      <c r="B10" s="1"/>
      <c r="C10" s="1"/>
      <c r="D10" s="236" t="s">
        <v>226</v>
      </c>
      <c r="E10" s="236"/>
      <c r="F10" s="236"/>
      <c r="G10" s="236"/>
      <c r="H10" s="236"/>
      <c r="I10" s="19"/>
      <c r="J10" s="1"/>
      <c r="K10" s="1"/>
      <c r="L10" s="19"/>
      <c r="M10" s="1"/>
    </row>
    <row r="11" spans="1:13" x14ac:dyDescent="0.3">
      <c r="A11" s="1"/>
      <c r="B11" s="1"/>
      <c r="C11" s="1"/>
      <c r="D11" s="1"/>
      <c r="E11" s="1"/>
      <c r="F11" s="19"/>
      <c r="G11" s="1"/>
      <c r="H11" s="119"/>
      <c r="I11" s="19"/>
      <c r="J11" s="1"/>
      <c r="K11" s="1"/>
      <c r="L11" s="19"/>
      <c r="M11" s="1"/>
    </row>
    <row r="12" spans="1:13" x14ac:dyDescent="0.3">
      <c r="A12" s="231" t="s">
        <v>188</v>
      </c>
      <c r="B12" s="231"/>
      <c r="C12" s="13"/>
      <c r="D12" s="6"/>
      <c r="E12" s="251" t="s">
        <v>189</v>
      </c>
      <c r="F12" s="232"/>
      <c r="G12" s="232"/>
      <c r="H12" s="232"/>
      <c r="I12" s="232"/>
      <c r="J12" s="232"/>
      <c r="K12" s="232"/>
      <c r="L12" s="232"/>
      <c r="M12" s="232"/>
    </row>
    <row r="13" spans="1:13" x14ac:dyDescent="0.3">
      <c r="A13" s="6" t="s">
        <v>17</v>
      </c>
      <c r="B13" s="6"/>
      <c r="C13" s="6"/>
      <c r="D13" s="6"/>
      <c r="E13" s="229" t="s">
        <v>18</v>
      </c>
      <c r="F13" s="229"/>
      <c r="G13" s="229"/>
      <c r="H13" s="229"/>
      <c r="I13" s="229"/>
      <c r="J13" s="229"/>
      <c r="K13" s="229"/>
      <c r="L13" s="229"/>
      <c r="M13" s="229"/>
    </row>
    <row r="14" spans="1:13" x14ac:dyDescent="0.3">
      <c r="A14" s="1"/>
      <c r="B14" s="1"/>
      <c r="C14" s="1"/>
      <c r="D14" s="1"/>
      <c r="E14" s="1"/>
      <c r="F14" s="19"/>
      <c r="G14" s="1"/>
      <c r="H14" s="119"/>
      <c r="I14" s="19"/>
      <c r="J14" s="1"/>
      <c r="K14" s="1"/>
      <c r="L14" s="19"/>
      <c r="M14" s="1"/>
    </row>
    <row r="15" spans="1:13" x14ac:dyDescent="0.3">
      <c r="A15" s="1"/>
      <c r="B15" s="1"/>
      <c r="C15" s="1"/>
      <c r="D15" s="1"/>
      <c r="E15" s="1"/>
      <c r="F15" s="19"/>
      <c r="G15" s="1"/>
      <c r="H15" s="1"/>
      <c r="I15" s="19"/>
      <c r="J15" s="1"/>
      <c r="K15" s="1"/>
      <c r="L15" s="19"/>
      <c r="M15" s="1"/>
    </row>
    <row r="16" spans="1:13" x14ac:dyDescent="0.3">
      <c r="A16" s="233" t="s">
        <v>19</v>
      </c>
      <c r="B16" s="234" t="s">
        <v>20</v>
      </c>
      <c r="C16" s="233" t="s">
        <v>21</v>
      </c>
      <c r="D16" s="233" t="s">
        <v>22</v>
      </c>
      <c r="E16" s="235" t="s">
        <v>26</v>
      </c>
      <c r="F16" s="235"/>
      <c r="G16" s="235"/>
      <c r="H16" s="234" t="s">
        <v>27</v>
      </c>
      <c r="I16" s="234"/>
      <c r="J16" s="234"/>
      <c r="K16" s="234" t="s">
        <v>28</v>
      </c>
      <c r="L16" s="234"/>
      <c r="M16" s="234"/>
    </row>
    <row r="17" spans="1:13" ht="27.6" x14ac:dyDescent="0.3">
      <c r="A17" s="233"/>
      <c r="B17" s="234"/>
      <c r="C17" s="233"/>
      <c r="D17" s="233"/>
      <c r="E17" s="117" t="s">
        <v>23</v>
      </c>
      <c r="F17" s="121" t="s">
        <v>24</v>
      </c>
      <c r="G17" s="117" t="s">
        <v>25</v>
      </c>
      <c r="H17" s="117" t="s">
        <v>23</v>
      </c>
      <c r="I17" s="121" t="s">
        <v>24</v>
      </c>
      <c r="J17" s="117" t="s">
        <v>25</v>
      </c>
      <c r="K17" s="117" t="s">
        <v>23</v>
      </c>
      <c r="L17" s="121" t="s">
        <v>24</v>
      </c>
      <c r="M17" s="117" t="s">
        <v>25</v>
      </c>
    </row>
    <row r="18" spans="1:13" x14ac:dyDescent="0.3">
      <c r="A18" s="117"/>
      <c r="B18" s="247" t="s">
        <v>408</v>
      </c>
      <c r="C18" s="248"/>
      <c r="D18" s="248"/>
      <c r="E18" s="248"/>
      <c r="F18" s="248"/>
      <c r="G18" s="248"/>
      <c r="H18" s="248"/>
      <c r="I18" s="248"/>
      <c r="J18" s="248"/>
      <c r="K18" s="248"/>
      <c r="L18" s="248"/>
      <c r="M18" s="249"/>
    </row>
    <row r="19" spans="1:13" x14ac:dyDescent="0.3">
      <c r="A19" s="118">
        <v>1</v>
      </c>
      <c r="B19" s="133" t="s">
        <v>128</v>
      </c>
      <c r="C19" s="133"/>
      <c r="D19" s="132"/>
      <c r="E19" s="63"/>
      <c r="F19" s="64"/>
      <c r="G19" s="63"/>
      <c r="H19" s="65"/>
      <c r="I19" s="66"/>
      <c r="J19" s="65"/>
      <c r="K19" s="65"/>
      <c r="L19" s="66"/>
      <c r="M19" s="65"/>
    </row>
    <row r="20" spans="1:13" x14ac:dyDescent="0.3">
      <c r="A20" s="118"/>
      <c r="B20" s="133" t="s">
        <v>57</v>
      </c>
      <c r="C20" s="133" t="s">
        <v>35</v>
      </c>
      <c r="D20" s="137" t="s">
        <v>114</v>
      </c>
      <c r="E20" s="67">
        <v>1273700</v>
      </c>
      <c r="F20" s="67">
        <v>0</v>
      </c>
      <c r="G20" s="67">
        <f t="shared" ref="G20:G31" si="0">E20+F20</f>
        <v>1273700</v>
      </c>
      <c r="H20" s="62">
        <v>984990</v>
      </c>
      <c r="I20" s="62">
        <v>0</v>
      </c>
      <c r="J20" s="62">
        <f t="shared" ref="J20:J31" si="1">H20+I20</f>
        <v>984990</v>
      </c>
      <c r="K20" s="59">
        <f t="shared" ref="K20:L24" si="2">H20-E20</f>
        <v>-288710</v>
      </c>
      <c r="L20" s="59">
        <f t="shared" si="2"/>
        <v>0</v>
      </c>
      <c r="M20" s="59">
        <f t="shared" ref="M20:M31" si="3">K20+L20</f>
        <v>-288710</v>
      </c>
    </row>
    <row r="21" spans="1:13" ht="17.25" customHeight="1" x14ac:dyDescent="0.3">
      <c r="A21" s="118"/>
      <c r="B21" s="132" t="s">
        <v>102</v>
      </c>
      <c r="C21" s="133" t="s">
        <v>32</v>
      </c>
      <c r="D21" s="132" t="s">
        <v>42</v>
      </c>
      <c r="E21" s="58">
        <v>1</v>
      </c>
      <c r="F21" s="67">
        <v>0</v>
      </c>
      <c r="G21" s="58">
        <f t="shared" si="0"/>
        <v>1</v>
      </c>
      <c r="H21" s="59">
        <v>1</v>
      </c>
      <c r="I21" s="62">
        <v>0</v>
      </c>
      <c r="J21" s="59">
        <f t="shared" si="1"/>
        <v>1</v>
      </c>
      <c r="K21" s="59">
        <f t="shared" si="2"/>
        <v>0</v>
      </c>
      <c r="L21" s="59">
        <f t="shared" si="2"/>
        <v>0</v>
      </c>
      <c r="M21" s="59">
        <f t="shared" si="3"/>
        <v>0</v>
      </c>
    </row>
    <row r="22" spans="1:13" ht="27.6" x14ac:dyDescent="0.3">
      <c r="A22" s="118"/>
      <c r="B22" s="132" t="s">
        <v>331</v>
      </c>
      <c r="C22" s="133" t="s">
        <v>32</v>
      </c>
      <c r="D22" s="132" t="s">
        <v>33</v>
      </c>
      <c r="E22" s="58">
        <v>5.75</v>
      </c>
      <c r="F22" s="67">
        <v>0</v>
      </c>
      <c r="G22" s="58">
        <f t="shared" si="0"/>
        <v>5.75</v>
      </c>
      <c r="H22" s="59">
        <v>6.25</v>
      </c>
      <c r="I22" s="62">
        <v>0</v>
      </c>
      <c r="J22" s="59">
        <f t="shared" si="1"/>
        <v>6.25</v>
      </c>
      <c r="K22" s="59">
        <f t="shared" si="2"/>
        <v>0.5</v>
      </c>
      <c r="L22" s="59">
        <f t="shared" si="2"/>
        <v>0</v>
      </c>
      <c r="M22" s="59">
        <f t="shared" si="3"/>
        <v>0.5</v>
      </c>
    </row>
    <row r="23" spans="1:13" ht="41.4" x14ac:dyDescent="0.3">
      <c r="A23" s="118"/>
      <c r="B23" s="132" t="s">
        <v>402</v>
      </c>
      <c r="C23" s="133" t="s">
        <v>32</v>
      </c>
      <c r="D23" s="132" t="s">
        <v>33</v>
      </c>
      <c r="E23" s="58">
        <v>5.75</v>
      </c>
      <c r="F23" s="67">
        <v>0</v>
      </c>
      <c r="G23" s="58">
        <f t="shared" si="0"/>
        <v>5.75</v>
      </c>
      <c r="H23" s="59">
        <v>6.25</v>
      </c>
      <c r="I23" s="62">
        <v>0</v>
      </c>
      <c r="J23" s="59">
        <f t="shared" si="1"/>
        <v>6.25</v>
      </c>
      <c r="K23" s="59">
        <f t="shared" si="2"/>
        <v>0.5</v>
      </c>
      <c r="L23" s="59">
        <f t="shared" si="2"/>
        <v>0</v>
      </c>
      <c r="M23" s="59">
        <f t="shared" si="3"/>
        <v>0.5</v>
      </c>
    </row>
    <row r="24" spans="1:13" ht="47.25" customHeight="1" x14ac:dyDescent="0.3">
      <c r="A24" s="118"/>
      <c r="B24" s="132" t="s">
        <v>150</v>
      </c>
      <c r="C24" s="133" t="s">
        <v>32</v>
      </c>
      <c r="D24" s="132" t="s">
        <v>33</v>
      </c>
      <c r="E24" s="58">
        <v>5.75</v>
      </c>
      <c r="F24" s="67">
        <v>0</v>
      </c>
      <c r="G24" s="58">
        <f t="shared" si="0"/>
        <v>5.75</v>
      </c>
      <c r="H24" s="59">
        <v>6.25</v>
      </c>
      <c r="I24" s="62">
        <v>0</v>
      </c>
      <c r="J24" s="59">
        <f t="shared" si="1"/>
        <v>6.25</v>
      </c>
      <c r="K24" s="59">
        <f t="shared" si="2"/>
        <v>0.5</v>
      </c>
      <c r="L24" s="59">
        <f t="shared" si="2"/>
        <v>0</v>
      </c>
      <c r="M24" s="59">
        <f t="shared" si="3"/>
        <v>0.5</v>
      </c>
    </row>
    <row r="25" spans="1:13" x14ac:dyDescent="0.3">
      <c r="A25" s="117">
        <v>2</v>
      </c>
      <c r="B25" s="133" t="s">
        <v>129</v>
      </c>
      <c r="C25" s="41"/>
      <c r="D25" s="41"/>
      <c r="E25" s="60"/>
      <c r="F25" s="68"/>
      <c r="G25" s="58"/>
      <c r="H25" s="59"/>
      <c r="I25" s="62"/>
      <c r="J25" s="59"/>
      <c r="K25" s="59"/>
      <c r="L25" s="62"/>
      <c r="M25" s="59"/>
    </row>
    <row r="26" spans="1:13" ht="55.2" x14ac:dyDescent="0.3">
      <c r="A26" s="118"/>
      <c r="B26" s="132" t="s">
        <v>405</v>
      </c>
      <c r="C26" s="133" t="s">
        <v>40</v>
      </c>
      <c r="D26" s="132" t="s">
        <v>406</v>
      </c>
      <c r="E26" s="59">
        <v>158</v>
      </c>
      <c r="F26" s="62">
        <v>0</v>
      </c>
      <c r="G26" s="58">
        <f t="shared" ref="G26:G28" si="4">E26+F26</f>
        <v>158</v>
      </c>
      <c r="H26" s="59">
        <v>9</v>
      </c>
      <c r="I26" s="62">
        <v>0</v>
      </c>
      <c r="J26" s="59">
        <f t="shared" ref="J26:J28" si="5">H26+I26</f>
        <v>9</v>
      </c>
      <c r="K26" s="59">
        <f t="shared" ref="K26:L28" si="6">H26-E26</f>
        <v>-149</v>
      </c>
      <c r="L26" s="59">
        <f t="shared" si="6"/>
        <v>0</v>
      </c>
      <c r="M26" s="59">
        <f t="shared" ref="M26:M28" si="7">K26+L26</f>
        <v>-149</v>
      </c>
    </row>
    <row r="27" spans="1:13" ht="27.6" x14ac:dyDescent="0.3">
      <c r="A27" s="133"/>
      <c r="B27" s="132" t="s">
        <v>409</v>
      </c>
      <c r="C27" s="133" t="s">
        <v>40</v>
      </c>
      <c r="D27" s="132" t="s">
        <v>406</v>
      </c>
      <c r="E27" s="59">
        <v>12</v>
      </c>
      <c r="F27" s="62">
        <v>0</v>
      </c>
      <c r="G27" s="58">
        <f t="shared" si="4"/>
        <v>12</v>
      </c>
      <c r="H27" s="59">
        <v>19</v>
      </c>
      <c r="I27" s="62">
        <v>0</v>
      </c>
      <c r="J27" s="59">
        <f t="shared" si="5"/>
        <v>19</v>
      </c>
      <c r="K27" s="59">
        <f t="shared" si="6"/>
        <v>7</v>
      </c>
      <c r="L27" s="59">
        <f t="shared" si="6"/>
        <v>0</v>
      </c>
      <c r="M27" s="59">
        <f t="shared" si="7"/>
        <v>7</v>
      </c>
    </row>
    <row r="28" spans="1:13" ht="27.6" x14ac:dyDescent="0.3">
      <c r="A28" s="133"/>
      <c r="B28" s="132" t="s">
        <v>410</v>
      </c>
      <c r="C28" s="133" t="s">
        <v>32</v>
      </c>
      <c r="D28" s="132" t="s">
        <v>406</v>
      </c>
      <c r="E28" s="59">
        <v>68</v>
      </c>
      <c r="F28" s="62">
        <v>0</v>
      </c>
      <c r="G28" s="58">
        <f t="shared" si="4"/>
        <v>68</v>
      </c>
      <c r="H28" s="59">
        <v>327</v>
      </c>
      <c r="I28" s="62">
        <v>0</v>
      </c>
      <c r="J28" s="59">
        <f t="shared" si="5"/>
        <v>327</v>
      </c>
      <c r="K28" s="59">
        <f t="shared" si="6"/>
        <v>259</v>
      </c>
      <c r="L28" s="59">
        <f t="shared" si="6"/>
        <v>0</v>
      </c>
      <c r="M28" s="59">
        <f t="shared" si="7"/>
        <v>259</v>
      </c>
    </row>
    <row r="29" spans="1:13" x14ac:dyDescent="0.3">
      <c r="A29" s="118">
        <v>3</v>
      </c>
      <c r="B29" s="133" t="s">
        <v>130</v>
      </c>
      <c r="C29" s="133"/>
      <c r="D29" s="133"/>
      <c r="E29" s="59"/>
      <c r="F29" s="62"/>
      <c r="G29" s="58"/>
      <c r="H29" s="59"/>
      <c r="I29" s="62"/>
      <c r="J29" s="59"/>
      <c r="K29" s="59"/>
      <c r="L29" s="62"/>
      <c r="M29" s="59"/>
    </row>
    <row r="30" spans="1:13" ht="27.6" x14ac:dyDescent="0.3">
      <c r="A30" s="118"/>
      <c r="B30" s="132" t="s">
        <v>407</v>
      </c>
      <c r="C30" s="133" t="s">
        <v>35</v>
      </c>
      <c r="D30" s="132" t="s">
        <v>115</v>
      </c>
      <c r="E30" s="59">
        <v>8061.39</v>
      </c>
      <c r="F30" s="62">
        <v>0</v>
      </c>
      <c r="G30" s="58">
        <f t="shared" si="0"/>
        <v>8061.39</v>
      </c>
      <c r="H30" s="59">
        <v>109443.33</v>
      </c>
      <c r="I30" s="62">
        <v>0</v>
      </c>
      <c r="J30" s="59">
        <f t="shared" si="1"/>
        <v>109443.33</v>
      </c>
      <c r="K30" s="59">
        <f>H30-E30</f>
        <v>101381.94</v>
      </c>
      <c r="L30" s="59">
        <f>I30-F30</f>
        <v>0</v>
      </c>
      <c r="M30" s="59">
        <f t="shared" si="3"/>
        <v>101381.94</v>
      </c>
    </row>
    <row r="31" spans="1:13" ht="27.6" x14ac:dyDescent="0.3">
      <c r="A31" s="118"/>
      <c r="B31" s="132" t="s">
        <v>48</v>
      </c>
      <c r="C31" s="133" t="s">
        <v>35</v>
      </c>
      <c r="D31" s="132" t="s">
        <v>115</v>
      </c>
      <c r="E31" s="59">
        <v>221513.04</v>
      </c>
      <c r="F31" s="62">
        <v>0</v>
      </c>
      <c r="G31" s="58">
        <f t="shared" si="0"/>
        <v>221513.04</v>
      </c>
      <c r="H31" s="59">
        <v>157598.39999999999</v>
      </c>
      <c r="I31" s="62">
        <v>0</v>
      </c>
      <c r="J31" s="59">
        <f t="shared" si="1"/>
        <v>157598.39999999999</v>
      </c>
      <c r="K31" s="59">
        <f>H31-E31</f>
        <v>-63914.640000000014</v>
      </c>
      <c r="L31" s="59">
        <f>I31-F31</f>
        <v>0</v>
      </c>
      <c r="M31" s="59">
        <f t="shared" si="3"/>
        <v>-63914.640000000014</v>
      </c>
    </row>
    <row r="32" spans="1:13" ht="41.4" x14ac:dyDescent="0.3">
      <c r="A32" s="179"/>
      <c r="B32" s="132" t="s">
        <v>411</v>
      </c>
      <c r="C32" s="133" t="s">
        <v>32</v>
      </c>
      <c r="D32" s="132" t="s">
        <v>115</v>
      </c>
      <c r="E32" s="59">
        <v>11</v>
      </c>
      <c r="F32" s="62">
        <v>0</v>
      </c>
      <c r="G32" s="58">
        <f t="shared" ref="G32:G35" si="8">E32+F32</f>
        <v>11</v>
      </c>
      <c r="H32" s="59">
        <v>52</v>
      </c>
      <c r="I32" s="62">
        <v>0</v>
      </c>
      <c r="J32" s="59">
        <f t="shared" ref="J32:J35" si="9">H32+I32</f>
        <v>52</v>
      </c>
      <c r="K32" s="59">
        <f t="shared" ref="K32:K35" si="10">H32-E32</f>
        <v>41</v>
      </c>
      <c r="L32" s="59">
        <f t="shared" ref="L32:L35" si="11">I32-F32</f>
        <v>0</v>
      </c>
      <c r="M32" s="59">
        <f t="shared" ref="M32:M35" si="12">K32+L32</f>
        <v>41</v>
      </c>
    </row>
    <row r="33" spans="1:13" ht="55.2" x14ac:dyDescent="0.3">
      <c r="A33" s="179"/>
      <c r="B33" s="132" t="s">
        <v>412</v>
      </c>
      <c r="C33" s="133" t="s">
        <v>40</v>
      </c>
      <c r="D33" s="132" t="s">
        <v>115</v>
      </c>
      <c r="E33" s="59">
        <v>26</v>
      </c>
      <c r="F33" s="62">
        <v>0</v>
      </c>
      <c r="G33" s="58">
        <f t="shared" si="8"/>
        <v>26</v>
      </c>
      <c r="H33" s="59">
        <v>1</v>
      </c>
      <c r="I33" s="62">
        <v>0</v>
      </c>
      <c r="J33" s="59">
        <f t="shared" si="9"/>
        <v>1</v>
      </c>
      <c r="K33" s="59">
        <f t="shared" si="10"/>
        <v>-25</v>
      </c>
      <c r="L33" s="59">
        <f t="shared" si="11"/>
        <v>0</v>
      </c>
      <c r="M33" s="59">
        <f t="shared" si="12"/>
        <v>-25</v>
      </c>
    </row>
    <row r="34" spans="1:13" x14ac:dyDescent="0.3">
      <c r="A34" s="179">
        <v>4</v>
      </c>
      <c r="B34" s="132" t="s">
        <v>126</v>
      </c>
      <c r="C34" s="133"/>
      <c r="D34" s="132"/>
      <c r="E34" s="59"/>
      <c r="F34" s="62"/>
      <c r="G34" s="58"/>
      <c r="H34" s="59"/>
      <c r="I34" s="62"/>
      <c r="J34" s="59"/>
      <c r="K34" s="59"/>
      <c r="L34" s="59"/>
      <c r="M34" s="59"/>
    </row>
    <row r="35" spans="1:13" ht="69" x14ac:dyDescent="0.3">
      <c r="A35" s="179"/>
      <c r="B35" s="132" t="s">
        <v>413</v>
      </c>
      <c r="C35" s="133" t="s">
        <v>169</v>
      </c>
      <c r="D35" s="132" t="s">
        <v>115</v>
      </c>
      <c r="E35" s="59">
        <v>100</v>
      </c>
      <c r="F35" s="62">
        <v>0</v>
      </c>
      <c r="G35" s="58">
        <f t="shared" si="8"/>
        <v>100</v>
      </c>
      <c r="H35" s="59">
        <v>5.7</v>
      </c>
      <c r="I35" s="62">
        <v>0</v>
      </c>
      <c r="J35" s="59">
        <f t="shared" si="9"/>
        <v>5.7</v>
      </c>
      <c r="K35" s="59">
        <f t="shared" si="10"/>
        <v>-94.3</v>
      </c>
      <c r="L35" s="59">
        <f t="shared" si="11"/>
        <v>0</v>
      </c>
      <c r="M35" s="59">
        <f t="shared" si="12"/>
        <v>-94.3</v>
      </c>
    </row>
    <row r="38" spans="1:13" s="127" customFormat="1" ht="13.8" x14ac:dyDescent="0.25">
      <c r="A38" s="61" t="s">
        <v>224</v>
      </c>
      <c r="H38" s="126"/>
      <c r="I38" s="126"/>
      <c r="K38" s="214" t="s">
        <v>225</v>
      </c>
      <c r="L38" s="214"/>
    </row>
    <row r="39" spans="1:13" x14ac:dyDescent="0.3">
      <c r="A39" s="1"/>
      <c r="B39" s="1"/>
      <c r="C39" s="1"/>
      <c r="D39" s="1"/>
      <c r="E39" s="1"/>
      <c r="F39" s="19"/>
      <c r="G39" s="1"/>
      <c r="H39" s="229" t="s">
        <v>13</v>
      </c>
      <c r="I39" s="229"/>
      <c r="J39" s="1"/>
      <c r="K39" s="230" t="s">
        <v>14</v>
      </c>
      <c r="L39" s="230"/>
    </row>
    <row r="49" spans="13:13" x14ac:dyDescent="0.3">
      <c r="M49" s="1"/>
    </row>
    <row r="50" spans="13:13" x14ac:dyDescent="0.3">
      <c r="M50" s="1"/>
    </row>
  </sheetData>
  <mergeCells count="20">
    <mergeCell ref="B18:M18"/>
    <mergeCell ref="K38:L38"/>
    <mergeCell ref="H39:I39"/>
    <mergeCell ref="K39:L39"/>
    <mergeCell ref="A12:B12"/>
    <mergeCell ref="E12:M12"/>
    <mergeCell ref="E13:M13"/>
    <mergeCell ref="A16:A17"/>
    <mergeCell ref="B16:B17"/>
    <mergeCell ref="C16:C17"/>
    <mergeCell ref="D16:D17"/>
    <mergeCell ref="E16:G16"/>
    <mergeCell ref="H16:J16"/>
    <mergeCell ref="K16:M16"/>
    <mergeCell ref="D10:H10"/>
    <mergeCell ref="D3:H3"/>
    <mergeCell ref="D4:H4"/>
    <mergeCell ref="D5:H5"/>
    <mergeCell ref="D7:H7"/>
    <mergeCell ref="D8:H8"/>
  </mergeCells>
  <pageMargins left="0.70866141732283472" right="0.70866141732283472" top="1.1417322834645669" bottom="0.35433070866141736" header="0.31496062992125984" footer="0.31496062992125984"/>
  <pageSetup paperSize="9" scale="56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2:M36"/>
  <sheetViews>
    <sheetView view="pageBreakPreview" topLeftCell="A10" zoomScale="60" zoomScaleNormal="78" workbookViewId="0">
      <selection activeCell="E11" sqref="E11:M11"/>
    </sheetView>
  </sheetViews>
  <sheetFormatPr defaultColWidth="9.109375" defaultRowHeight="13.8" x14ac:dyDescent="0.25"/>
  <cols>
    <col min="1" max="1" width="9.109375" style="19"/>
    <col min="2" max="2" width="93.5546875" style="19" customWidth="1"/>
    <col min="3" max="3" width="10.44140625" style="19" customWidth="1"/>
    <col min="4" max="4" width="35.44140625" style="19" customWidth="1"/>
    <col min="5" max="5" width="20.88671875" style="19" customWidth="1"/>
    <col min="6" max="6" width="16.6640625" style="19" customWidth="1"/>
    <col min="7" max="7" width="21.44140625" style="19" customWidth="1"/>
    <col min="8" max="8" width="19.109375" style="19" customWidth="1"/>
    <col min="9" max="9" width="17.5546875" style="19" customWidth="1"/>
    <col min="10" max="10" width="18.88671875" style="19" customWidth="1"/>
    <col min="11" max="11" width="21.109375" style="19" customWidth="1"/>
    <col min="12" max="12" width="19.88671875" style="19" customWidth="1"/>
    <col min="13" max="13" width="23.6640625" style="19" customWidth="1"/>
    <col min="14" max="16384" width="9.109375" style="19"/>
  </cols>
  <sheetData>
    <row r="2" spans="1:13" x14ac:dyDescent="0.25">
      <c r="D2" s="240" t="s">
        <v>0</v>
      </c>
      <c r="E2" s="240"/>
      <c r="F2" s="240"/>
      <c r="G2" s="240"/>
      <c r="H2" s="240"/>
      <c r="I2" s="23"/>
    </row>
    <row r="3" spans="1:13" x14ac:dyDescent="0.25">
      <c r="C3" s="51"/>
      <c r="D3" s="240" t="s">
        <v>15</v>
      </c>
      <c r="E3" s="240"/>
      <c r="F3" s="240"/>
      <c r="G3" s="240"/>
      <c r="H3" s="240"/>
    </row>
    <row r="4" spans="1:13" x14ac:dyDescent="0.25">
      <c r="D4" s="240" t="s">
        <v>16</v>
      </c>
      <c r="E4" s="240"/>
      <c r="F4" s="240"/>
      <c r="G4" s="240"/>
      <c r="H4" s="240"/>
      <c r="I4" s="139"/>
      <c r="J4" s="139"/>
    </row>
    <row r="6" spans="1:13" x14ac:dyDescent="0.25">
      <c r="D6" s="241" t="s">
        <v>113</v>
      </c>
      <c r="E6" s="241"/>
      <c r="F6" s="241"/>
      <c r="G6" s="241"/>
      <c r="H6" s="241"/>
      <c r="I6" s="25"/>
      <c r="J6" s="25"/>
      <c r="K6" s="25"/>
      <c r="L6" s="25"/>
    </row>
    <row r="7" spans="1:13" x14ac:dyDescent="0.25">
      <c r="D7" s="242" t="s">
        <v>3</v>
      </c>
      <c r="E7" s="242"/>
      <c r="F7" s="242"/>
      <c r="G7" s="242"/>
      <c r="H7" s="242"/>
      <c r="I7" s="25"/>
      <c r="J7" s="25"/>
      <c r="K7" s="25"/>
      <c r="L7" s="25"/>
    </row>
    <row r="9" spans="1:13" x14ac:dyDescent="0.25">
      <c r="D9" s="240" t="s">
        <v>226</v>
      </c>
      <c r="E9" s="240"/>
      <c r="F9" s="240"/>
      <c r="G9" s="240"/>
      <c r="H9" s="240"/>
    </row>
    <row r="10" spans="1:13" x14ac:dyDescent="0.25">
      <c r="H10" s="139"/>
    </row>
    <row r="11" spans="1:13" ht="30.75" customHeight="1" x14ac:dyDescent="0.25">
      <c r="A11" s="243" t="s">
        <v>200</v>
      </c>
      <c r="B11" s="243"/>
      <c r="C11" s="52"/>
      <c r="D11" s="25"/>
      <c r="E11" s="244" t="s">
        <v>422</v>
      </c>
      <c r="F11" s="244"/>
      <c r="G11" s="244"/>
      <c r="H11" s="244"/>
      <c r="I11" s="244"/>
      <c r="J11" s="244"/>
      <c r="K11" s="244"/>
      <c r="L11" s="244"/>
      <c r="M11" s="244"/>
    </row>
    <row r="12" spans="1:13" x14ac:dyDescent="0.25">
      <c r="A12" s="25" t="s">
        <v>17</v>
      </c>
      <c r="B12" s="25"/>
      <c r="C12" s="25"/>
      <c r="D12" s="25"/>
      <c r="E12" s="242" t="s">
        <v>18</v>
      </c>
      <c r="F12" s="242"/>
      <c r="G12" s="242"/>
      <c r="H12" s="242"/>
      <c r="I12" s="242"/>
      <c r="J12" s="242"/>
      <c r="K12" s="242"/>
      <c r="L12" s="242"/>
      <c r="M12" s="242"/>
    </row>
    <row r="13" spans="1:13" x14ac:dyDescent="0.25">
      <c r="H13" s="139"/>
    </row>
    <row r="15" spans="1:13" ht="36" customHeight="1" x14ac:dyDescent="0.25">
      <c r="A15" s="238" t="s">
        <v>19</v>
      </c>
      <c r="B15" s="237" t="s">
        <v>20</v>
      </c>
      <c r="C15" s="238" t="s">
        <v>21</v>
      </c>
      <c r="D15" s="238" t="s">
        <v>22</v>
      </c>
      <c r="E15" s="239" t="s">
        <v>26</v>
      </c>
      <c r="F15" s="239"/>
      <c r="G15" s="239"/>
      <c r="H15" s="237" t="s">
        <v>27</v>
      </c>
      <c r="I15" s="237"/>
      <c r="J15" s="237"/>
      <c r="K15" s="237" t="s">
        <v>28</v>
      </c>
      <c r="L15" s="237"/>
      <c r="M15" s="237"/>
    </row>
    <row r="16" spans="1:13" x14ac:dyDescent="0.25">
      <c r="A16" s="238"/>
      <c r="B16" s="237"/>
      <c r="C16" s="238"/>
      <c r="D16" s="238"/>
      <c r="E16" s="137" t="s">
        <v>23</v>
      </c>
      <c r="F16" s="137" t="s">
        <v>24</v>
      </c>
      <c r="G16" s="137" t="s">
        <v>25</v>
      </c>
      <c r="H16" s="137" t="s">
        <v>23</v>
      </c>
      <c r="I16" s="137" t="s">
        <v>24</v>
      </c>
      <c r="J16" s="137" t="s">
        <v>25</v>
      </c>
      <c r="K16" s="137" t="s">
        <v>23</v>
      </c>
      <c r="L16" s="137" t="s">
        <v>24</v>
      </c>
      <c r="M16" s="137" t="s">
        <v>25</v>
      </c>
    </row>
    <row r="17" spans="1:13" ht="15" customHeight="1" x14ac:dyDescent="0.25">
      <c r="A17" s="137"/>
      <c r="B17" s="245" t="s">
        <v>423</v>
      </c>
      <c r="C17" s="227"/>
      <c r="D17" s="227"/>
      <c r="E17" s="227"/>
      <c r="F17" s="227"/>
      <c r="G17" s="227"/>
      <c r="H17" s="227"/>
      <c r="I17" s="227"/>
      <c r="J17" s="227"/>
      <c r="K17" s="227"/>
      <c r="L17" s="227"/>
      <c r="M17" s="228"/>
    </row>
    <row r="18" spans="1:13" x14ac:dyDescent="0.25">
      <c r="A18" s="136">
        <v>1</v>
      </c>
      <c r="B18" s="136" t="s">
        <v>128</v>
      </c>
      <c r="C18" s="136"/>
      <c r="D18" s="137"/>
      <c r="E18" s="47"/>
      <c r="F18" s="47"/>
      <c r="G18" s="47"/>
      <c r="H18" s="48"/>
      <c r="I18" s="48"/>
      <c r="J18" s="48"/>
      <c r="K18" s="48"/>
      <c r="L18" s="48"/>
      <c r="M18" s="48"/>
    </row>
    <row r="19" spans="1:13" ht="36" customHeight="1" x14ac:dyDescent="0.25">
      <c r="A19" s="136"/>
      <c r="B19" s="136" t="s">
        <v>57</v>
      </c>
      <c r="C19" s="136" t="s">
        <v>35</v>
      </c>
      <c r="D19" s="137" t="s">
        <v>198</v>
      </c>
      <c r="E19" s="67">
        <v>130675</v>
      </c>
      <c r="F19" s="67">
        <v>0</v>
      </c>
      <c r="G19" s="67">
        <f t="shared" ref="G19:G23" si="0">E19+F19</f>
        <v>130675</v>
      </c>
      <c r="H19" s="62">
        <v>0</v>
      </c>
      <c r="I19" s="62">
        <v>0</v>
      </c>
      <c r="J19" s="62">
        <f t="shared" ref="J19:J23" si="1">H19+I19</f>
        <v>0</v>
      </c>
      <c r="K19" s="59">
        <f t="shared" ref="K19:L23" si="2">H19-E19</f>
        <v>-130675</v>
      </c>
      <c r="L19" s="59">
        <f t="shared" si="2"/>
        <v>0</v>
      </c>
      <c r="M19" s="59">
        <f t="shared" ref="M19:M23" si="3">K19+L19</f>
        <v>-130675</v>
      </c>
    </row>
    <row r="20" spans="1:13" ht="27.6" x14ac:dyDescent="0.25">
      <c r="A20" s="136"/>
      <c r="B20" s="137" t="s">
        <v>202</v>
      </c>
      <c r="C20" s="136" t="s">
        <v>35</v>
      </c>
      <c r="D20" s="137" t="s">
        <v>198</v>
      </c>
      <c r="E20" s="67">
        <v>28095</v>
      </c>
      <c r="F20" s="67">
        <v>0</v>
      </c>
      <c r="G20" s="67">
        <f t="shared" si="0"/>
        <v>28095</v>
      </c>
      <c r="H20" s="62">
        <v>0</v>
      </c>
      <c r="I20" s="62">
        <v>0</v>
      </c>
      <c r="J20" s="62">
        <f t="shared" si="1"/>
        <v>0</v>
      </c>
      <c r="K20" s="59">
        <f t="shared" si="2"/>
        <v>-28095</v>
      </c>
      <c r="L20" s="59">
        <f t="shared" si="2"/>
        <v>0</v>
      </c>
      <c r="M20" s="62">
        <f t="shared" si="3"/>
        <v>-28095</v>
      </c>
    </row>
    <row r="21" spans="1:13" ht="32.25" customHeight="1" x14ac:dyDescent="0.25">
      <c r="A21" s="136"/>
      <c r="B21" s="137" t="s">
        <v>203</v>
      </c>
      <c r="C21" s="136" t="s">
        <v>35</v>
      </c>
      <c r="D21" s="137" t="s">
        <v>198</v>
      </c>
      <c r="E21" s="67">
        <v>102580</v>
      </c>
      <c r="F21" s="67">
        <v>0</v>
      </c>
      <c r="G21" s="67">
        <f t="shared" si="0"/>
        <v>102580</v>
      </c>
      <c r="H21" s="62">
        <v>0</v>
      </c>
      <c r="I21" s="62">
        <v>0</v>
      </c>
      <c r="J21" s="62">
        <f t="shared" si="1"/>
        <v>0</v>
      </c>
      <c r="K21" s="59">
        <f t="shared" si="2"/>
        <v>-102580</v>
      </c>
      <c r="L21" s="59">
        <f t="shared" si="2"/>
        <v>0</v>
      </c>
      <c r="M21" s="62">
        <f t="shared" si="3"/>
        <v>-102580</v>
      </c>
    </row>
    <row r="22" spans="1:13" ht="27.6" x14ac:dyDescent="0.25">
      <c r="A22" s="136"/>
      <c r="B22" s="137" t="s">
        <v>424</v>
      </c>
      <c r="C22" s="136" t="s">
        <v>32</v>
      </c>
      <c r="D22" s="137" t="s">
        <v>205</v>
      </c>
      <c r="E22" s="67">
        <v>8</v>
      </c>
      <c r="F22" s="67">
        <v>0</v>
      </c>
      <c r="G22" s="67">
        <f t="shared" si="0"/>
        <v>8</v>
      </c>
      <c r="H22" s="62">
        <v>0</v>
      </c>
      <c r="I22" s="62">
        <v>0</v>
      </c>
      <c r="J22" s="62">
        <f t="shared" si="1"/>
        <v>0</v>
      </c>
      <c r="K22" s="59">
        <f t="shared" si="2"/>
        <v>-8</v>
      </c>
      <c r="L22" s="59">
        <f t="shared" si="2"/>
        <v>0</v>
      </c>
      <c r="M22" s="62">
        <f t="shared" si="3"/>
        <v>-8</v>
      </c>
    </row>
    <row r="23" spans="1:13" x14ac:dyDescent="0.25">
      <c r="A23" s="136"/>
      <c r="B23" s="137" t="s">
        <v>425</v>
      </c>
      <c r="C23" s="136" t="s">
        <v>32</v>
      </c>
      <c r="D23" s="137" t="s">
        <v>208</v>
      </c>
      <c r="E23" s="67">
        <v>4</v>
      </c>
      <c r="F23" s="67">
        <v>0</v>
      </c>
      <c r="G23" s="67">
        <f t="shared" si="0"/>
        <v>4</v>
      </c>
      <c r="H23" s="62">
        <v>0</v>
      </c>
      <c r="I23" s="62">
        <v>0</v>
      </c>
      <c r="J23" s="62">
        <f t="shared" si="1"/>
        <v>0</v>
      </c>
      <c r="K23" s="59">
        <f t="shared" si="2"/>
        <v>-4</v>
      </c>
      <c r="L23" s="59">
        <f t="shared" si="2"/>
        <v>0</v>
      </c>
      <c r="M23" s="62">
        <f t="shared" si="3"/>
        <v>-4</v>
      </c>
    </row>
    <row r="24" spans="1:13" x14ac:dyDescent="0.25">
      <c r="A24" s="137">
        <v>2</v>
      </c>
      <c r="B24" s="136" t="s">
        <v>129</v>
      </c>
      <c r="C24" s="116"/>
      <c r="D24" s="116"/>
      <c r="E24" s="68"/>
      <c r="F24" s="68"/>
      <c r="G24" s="67"/>
      <c r="H24" s="62"/>
      <c r="I24" s="62"/>
      <c r="J24" s="62"/>
      <c r="K24" s="62"/>
      <c r="L24" s="62"/>
      <c r="M24" s="62"/>
    </row>
    <row r="25" spans="1:13" ht="29.4" customHeight="1" x14ac:dyDescent="0.25">
      <c r="A25" s="136"/>
      <c r="B25" s="137" t="s">
        <v>426</v>
      </c>
      <c r="C25" s="136" t="s">
        <v>32</v>
      </c>
      <c r="D25" s="136"/>
      <c r="E25" s="67">
        <v>36</v>
      </c>
      <c r="F25" s="67">
        <v>0</v>
      </c>
      <c r="G25" s="67">
        <f>F25+E25</f>
        <v>36</v>
      </c>
      <c r="H25" s="62">
        <v>0</v>
      </c>
      <c r="I25" s="62">
        <v>0</v>
      </c>
      <c r="J25" s="62">
        <f t="shared" ref="J25:J26" si="4">H25+I25</f>
        <v>0</v>
      </c>
      <c r="K25" s="59">
        <f>H25-E25</f>
        <v>-36</v>
      </c>
      <c r="L25" s="59">
        <f>I25-F25</f>
        <v>0</v>
      </c>
      <c r="M25" s="62">
        <f t="shared" ref="M25:M26" si="5">K25+L25</f>
        <v>-36</v>
      </c>
    </row>
    <row r="26" spans="1:13" ht="27.6" x14ac:dyDescent="0.25">
      <c r="A26" s="136"/>
      <c r="B26" s="137" t="s">
        <v>427</v>
      </c>
      <c r="C26" s="136" t="s">
        <v>32</v>
      </c>
      <c r="D26" s="136"/>
      <c r="E26" s="67">
        <v>23</v>
      </c>
      <c r="F26" s="67">
        <v>0</v>
      </c>
      <c r="G26" s="67">
        <f t="shared" ref="G26" si="6">F26+E26</f>
        <v>23</v>
      </c>
      <c r="H26" s="62">
        <v>0</v>
      </c>
      <c r="I26" s="62">
        <v>0</v>
      </c>
      <c r="J26" s="62">
        <f t="shared" si="4"/>
        <v>0</v>
      </c>
      <c r="K26" s="59">
        <f t="shared" ref="K26:L26" si="7">H26-E26</f>
        <v>-23</v>
      </c>
      <c r="L26" s="59">
        <f t="shared" si="7"/>
        <v>0</v>
      </c>
      <c r="M26" s="62">
        <f t="shared" si="5"/>
        <v>-23</v>
      </c>
    </row>
    <row r="27" spans="1:13" x14ac:dyDescent="0.25">
      <c r="A27" s="136">
        <v>3</v>
      </c>
      <c r="B27" s="136" t="s">
        <v>130</v>
      </c>
      <c r="C27" s="136"/>
      <c r="D27" s="136"/>
      <c r="E27" s="62"/>
      <c r="F27" s="62"/>
      <c r="G27" s="67"/>
      <c r="H27" s="62"/>
      <c r="I27" s="62"/>
      <c r="J27" s="62"/>
      <c r="K27" s="62"/>
      <c r="L27" s="62"/>
      <c r="M27" s="62"/>
    </row>
    <row r="28" spans="1:13" x14ac:dyDescent="0.25">
      <c r="A28" s="136"/>
      <c r="B28" s="137" t="s">
        <v>428</v>
      </c>
      <c r="C28" s="136" t="s">
        <v>35</v>
      </c>
      <c r="D28" s="136" t="s">
        <v>115</v>
      </c>
      <c r="E28" s="67">
        <v>2849.44</v>
      </c>
      <c r="F28" s="67">
        <v>0</v>
      </c>
      <c r="G28" s="67">
        <f t="shared" ref="G28:G31" si="8">E28+F28</f>
        <v>2849.44</v>
      </c>
      <c r="H28" s="62">
        <v>0</v>
      </c>
      <c r="I28" s="62">
        <v>0</v>
      </c>
      <c r="J28" s="62">
        <f t="shared" ref="J28:J31" si="9">H28+I28</f>
        <v>0</v>
      </c>
      <c r="K28" s="59">
        <f t="shared" ref="K28:L31" si="10">H28-E28</f>
        <v>-2849.44</v>
      </c>
      <c r="L28" s="59">
        <f t="shared" si="10"/>
        <v>0</v>
      </c>
      <c r="M28" s="62">
        <f t="shared" ref="M28:M31" si="11">K28+L28</f>
        <v>-2849.44</v>
      </c>
    </row>
    <row r="29" spans="1:13" x14ac:dyDescent="0.25">
      <c r="A29" s="136"/>
      <c r="B29" s="137" t="s">
        <v>429</v>
      </c>
      <c r="C29" s="136" t="s">
        <v>35</v>
      </c>
      <c r="D29" s="136" t="s">
        <v>115</v>
      </c>
      <c r="E29" s="67">
        <v>1221.52</v>
      </c>
      <c r="F29" s="67">
        <v>0</v>
      </c>
      <c r="G29" s="67">
        <f t="shared" si="8"/>
        <v>1221.52</v>
      </c>
      <c r="H29" s="62">
        <v>0</v>
      </c>
      <c r="I29" s="62">
        <v>0</v>
      </c>
      <c r="J29" s="62">
        <f t="shared" si="9"/>
        <v>0</v>
      </c>
      <c r="K29" s="59">
        <f t="shared" si="10"/>
        <v>-1221.52</v>
      </c>
      <c r="L29" s="59">
        <f t="shared" si="10"/>
        <v>0</v>
      </c>
      <c r="M29" s="62">
        <f t="shared" si="11"/>
        <v>-1221.52</v>
      </c>
    </row>
    <row r="30" spans="1:13" x14ac:dyDescent="0.25">
      <c r="A30" s="136"/>
      <c r="B30" s="137" t="s">
        <v>430</v>
      </c>
      <c r="C30" s="136" t="s">
        <v>35</v>
      </c>
      <c r="D30" s="136" t="s">
        <v>115</v>
      </c>
      <c r="E30" s="67">
        <v>7023.75</v>
      </c>
      <c r="F30" s="67">
        <v>0</v>
      </c>
      <c r="G30" s="67">
        <f t="shared" si="8"/>
        <v>7023.75</v>
      </c>
      <c r="H30" s="62">
        <v>0</v>
      </c>
      <c r="I30" s="62">
        <v>0</v>
      </c>
      <c r="J30" s="62">
        <f t="shared" si="9"/>
        <v>0</v>
      </c>
      <c r="K30" s="59">
        <f t="shared" si="10"/>
        <v>-7023.75</v>
      </c>
      <c r="L30" s="59">
        <f t="shared" si="10"/>
        <v>0</v>
      </c>
      <c r="M30" s="62">
        <f t="shared" si="11"/>
        <v>-7023.75</v>
      </c>
    </row>
    <row r="31" spans="1:13" x14ac:dyDescent="0.25">
      <c r="A31" s="136"/>
      <c r="B31" s="137" t="s">
        <v>431</v>
      </c>
      <c r="C31" s="136" t="s">
        <v>35</v>
      </c>
      <c r="D31" s="136" t="s">
        <v>115</v>
      </c>
      <c r="E31" s="67">
        <v>12822.5</v>
      </c>
      <c r="F31" s="67">
        <v>0</v>
      </c>
      <c r="G31" s="67">
        <f t="shared" si="8"/>
        <v>12822.5</v>
      </c>
      <c r="H31" s="62">
        <v>0</v>
      </c>
      <c r="I31" s="62">
        <v>0</v>
      </c>
      <c r="J31" s="62">
        <f t="shared" si="9"/>
        <v>0</v>
      </c>
      <c r="K31" s="59">
        <f t="shared" si="10"/>
        <v>-12822.5</v>
      </c>
      <c r="L31" s="59">
        <f t="shared" si="10"/>
        <v>0</v>
      </c>
      <c r="M31" s="62">
        <f t="shared" si="11"/>
        <v>-12822.5</v>
      </c>
    </row>
    <row r="32" spans="1:13" x14ac:dyDescent="0.25">
      <c r="A32" s="136">
        <v>4</v>
      </c>
      <c r="B32" s="136" t="s">
        <v>126</v>
      </c>
      <c r="C32" s="136"/>
      <c r="D32" s="136"/>
      <c r="E32" s="62"/>
      <c r="F32" s="62"/>
      <c r="G32" s="67"/>
      <c r="H32" s="62"/>
      <c r="I32" s="62"/>
      <c r="J32" s="62"/>
      <c r="K32" s="62"/>
      <c r="L32" s="62"/>
      <c r="M32" s="62"/>
    </row>
    <row r="33" spans="1:13" ht="22.8" customHeight="1" x14ac:dyDescent="0.25">
      <c r="A33" s="136"/>
      <c r="B33" s="137" t="s">
        <v>432</v>
      </c>
      <c r="C33" s="136" t="s">
        <v>169</v>
      </c>
      <c r="D33" s="136" t="s">
        <v>115</v>
      </c>
      <c r="E33" s="67">
        <v>59</v>
      </c>
      <c r="F33" s="67">
        <v>0</v>
      </c>
      <c r="G33" s="67">
        <f t="shared" ref="G33" si="12">E33+F33</f>
        <v>59</v>
      </c>
      <c r="H33" s="62">
        <v>0</v>
      </c>
      <c r="I33" s="62">
        <v>0</v>
      </c>
      <c r="J33" s="62">
        <f t="shared" ref="J33" si="13">H33+I33</f>
        <v>0</v>
      </c>
      <c r="K33" s="59">
        <f>H33-E33</f>
        <v>-59</v>
      </c>
      <c r="L33" s="59">
        <f>I33-F33</f>
        <v>0</v>
      </c>
      <c r="M33" s="62">
        <f t="shared" ref="M33" si="14">K33+L33</f>
        <v>-59</v>
      </c>
    </row>
    <row r="34" spans="1:13" x14ac:dyDescent="0.25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</row>
    <row r="35" spans="1:13" s="127" customFormat="1" x14ac:dyDescent="0.25">
      <c r="A35" s="61" t="s">
        <v>224</v>
      </c>
      <c r="H35" s="131"/>
      <c r="I35" s="131"/>
      <c r="K35" s="214" t="s">
        <v>225</v>
      </c>
      <c r="L35" s="214"/>
    </row>
    <row r="36" spans="1:13" s="1" customFormat="1" x14ac:dyDescent="0.25">
      <c r="F36" s="19"/>
      <c r="H36" s="229" t="s">
        <v>13</v>
      </c>
      <c r="I36" s="229"/>
      <c r="K36" s="230" t="s">
        <v>14</v>
      </c>
      <c r="L36" s="230"/>
    </row>
  </sheetData>
  <mergeCells count="20">
    <mergeCell ref="E12:M12"/>
    <mergeCell ref="A15:A16"/>
    <mergeCell ref="B15:B16"/>
    <mergeCell ref="C15:C16"/>
    <mergeCell ref="D2:H2"/>
    <mergeCell ref="D6:H6"/>
    <mergeCell ref="D9:H9"/>
    <mergeCell ref="A11:B11"/>
    <mergeCell ref="E11:M11"/>
    <mergeCell ref="D3:H3"/>
    <mergeCell ref="D4:H4"/>
    <mergeCell ref="D7:H7"/>
    <mergeCell ref="K35:L35"/>
    <mergeCell ref="H36:I36"/>
    <mergeCell ref="K36:L36"/>
    <mergeCell ref="D15:D16"/>
    <mergeCell ref="E15:G15"/>
    <mergeCell ref="H15:J15"/>
    <mergeCell ref="K15:M15"/>
    <mergeCell ref="B17:M17"/>
  </mergeCells>
  <pageMargins left="0.70866141732283472" right="0.70866141732283472" top="1.1417322834645669" bottom="0.35433070866141736" header="0.31496062992125984" footer="0.31496062992125984"/>
  <pageSetup paperSize="9" scale="57" orientation="landscape" r:id="rId1"/>
  <rowBreaks count="1" manualBreakCount="1">
    <brk id="31" max="16383" man="1"/>
  </rowBreaks>
  <colBreaks count="1" manualBreakCount="1">
    <brk id="13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2:M41"/>
  <sheetViews>
    <sheetView view="pageBreakPreview" topLeftCell="A4" zoomScale="63" zoomScaleNormal="86" zoomScaleSheetLayoutView="63" workbookViewId="0">
      <selection activeCell="E11" sqref="E11:M11"/>
    </sheetView>
  </sheetViews>
  <sheetFormatPr defaultColWidth="9.109375" defaultRowHeight="13.8" x14ac:dyDescent="0.25"/>
  <cols>
    <col min="1" max="1" width="9.109375" style="19"/>
    <col min="2" max="2" width="93.5546875" style="19" customWidth="1"/>
    <col min="3" max="3" width="10.44140625" style="19" customWidth="1"/>
    <col min="4" max="4" width="35.44140625" style="19" customWidth="1"/>
    <col min="5" max="5" width="20.88671875" style="19" customWidth="1"/>
    <col min="6" max="6" width="16.6640625" style="19" customWidth="1"/>
    <col min="7" max="7" width="21.44140625" style="19" customWidth="1"/>
    <col min="8" max="8" width="19.109375" style="19" customWidth="1"/>
    <col min="9" max="9" width="17.5546875" style="19" customWidth="1"/>
    <col min="10" max="10" width="18.88671875" style="19" customWidth="1"/>
    <col min="11" max="11" width="21.109375" style="19" customWidth="1"/>
    <col min="12" max="12" width="19.88671875" style="19" customWidth="1"/>
    <col min="13" max="13" width="23.6640625" style="19" customWidth="1"/>
    <col min="14" max="16384" width="9.109375" style="19"/>
  </cols>
  <sheetData>
    <row r="2" spans="1:13" x14ac:dyDescent="0.25">
      <c r="D2" s="240" t="s">
        <v>0</v>
      </c>
      <c r="E2" s="240"/>
      <c r="F2" s="240"/>
      <c r="G2" s="240"/>
      <c r="H2" s="240"/>
      <c r="I2" s="23"/>
    </row>
    <row r="3" spans="1:13" x14ac:dyDescent="0.25">
      <c r="C3" s="51"/>
      <c r="D3" s="240" t="s">
        <v>15</v>
      </c>
      <c r="E3" s="240"/>
      <c r="F3" s="240"/>
      <c r="G3" s="240"/>
      <c r="H3" s="240"/>
    </row>
    <row r="4" spans="1:13" x14ac:dyDescent="0.25">
      <c r="D4" s="240" t="s">
        <v>16</v>
      </c>
      <c r="E4" s="240"/>
      <c r="F4" s="240"/>
      <c r="G4" s="240"/>
      <c r="H4" s="240"/>
      <c r="I4" s="120"/>
      <c r="J4" s="120"/>
    </row>
    <row r="6" spans="1:13" x14ac:dyDescent="0.25">
      <c r="D6" s="241" t="s">
        <v>113</v>
      </c>
      <c r="E6" s="241"/>
      <c r="F6" s="241"/>
      <c r="G6" s="241"/>
      <c r="H6" s="241"/>
      <c r="I6" s="25"/>
      <c r="J6" s="25"/>
      <c r="K6" s="25"/>
      <c r="L6" s="25"/>
    </row>
    <row r="7" spans="1:13" x14ac:dyDescent="0.25">
      <c r="D7" s="242" t="s">
        <v>3</v>
      </c>
      <c r="E7" s="242"/>
      <c r="F7" s="242"/>
      <c r="G7" s="242"/>
      <c r="H7" s="242"/>
      <c r="I7" s="25"/>
      <c r="J7" s="25"/>
      <c r="K7" s="25"/>
      <c r="L7" s="25"/>
    </row>
    <row r="9" spans="1:13" x14ac:dyDescent="0.25">
      <c r="D9" s="240" t="s">
        <v>226</v>
      </c>
      <c r="E9" s="240"/>
      <c r="F9" s="240"/>
      <c r="G9" s="240"/>
      <c r="H9" s="240"/>
    </row>
    <row r="10" spans="1:13" x14ac:dyDescent="0.25">
      <c r="H10" s="120"/>
    </row>
    <row r="11" spans="1:13" ht="30.75" customHeight="1" x14ac:dyDescent="0.25">
      <c r="A11" s="243" t="s">
        <v>200</v>
      </c>
      <c r="B11" s="243"/>
      <c r="C11" s="52"/>
      <c r="D11" s="25"/>
      <c r="E11" s="244" t="s">
        <v>201</v>
      </c>
      <c r="F11" s="244"/>
      <c r="G11" s="244"/>
      <c r="H11" s="244"/>
      <c r="I11" s="244"/>
      <c r="J11" s="244"/>
      <c r="K11" s="244"/>
      <c r="L11" s="244"/>
      <c r="M11" s="244"/>
    </row>
    <row r="12" spans="1:13" x14ac:dyDescent="0.25">
      <c r="A12" s="25" t="s">
        <v>17</v>
      </c>
      <c r="B12" s="25"/>
      <c r="C12" s="25"/>
      <c r="D12" s="25"/>
      <c r="E12" s="242" t="s">
        <v>18</v>
      </c>
      <c r="F12" s="242"/>
      <c r="G12" s="242"/>
      <c r="H12" s="242"/>
      <c r="I12" s="242"/>
      <c r="J12" s="242"/>
      <c r="K12" s="242"/>
      <c r="L12" s="242"/>
      <c r="M12" s="242"/>
    </row>
    <row r="13" spans="1:13" x14ac:dyDescent="0.25">
      <c r="H13" s="120"/>
    </row>
    <row r="15" spans="1:13" ht="36" customHeight="1" x14ac:dyDescent="0.25">
      <c r="A15" s="238" t="s">
        <v>19</v>
      </c>
      <c r="B15" s="237" t="s">
        <v>20</v>
      </c>
      <c r="C15" s="238" t="s">
        <v>21</v>
      </c>
      <c r="D15" s="238" t="s">
        <v>22</v>
      </c>
      <c r="E15" s="239" t="s">
        <v>26</v>
      </c>
      <c r="F15" s="239"/>
      <c r="G15" s="239"/>
      <c r="H15" s="237" t="s">
        <v>27</v>
      </c>
      <c r="I15" s="237"/>
      <c r="J15" s="237"/>
      <c r="K15" s="237" t="s">
        <v>28</v>
      </c>
      <c r="L15" s="237"/>
      <c r="M15" s="237"/>
    </row>
    <row r="16" spans="1:13" x14ac:dyDescent="0.25">
      <c r="A16" s="238"/>
      <c r="B16" s="237"/>
      <c r="C16" s="238"/>
      <c r="D16" s="238"/>
      <c r="E16" s="121" t="s">
        <v>23</v>
      </c>
      <c r="F16" s="121" t="s">
        <v>24</v>
      </c>
      <c r="G16" s="121" t="s">
        <v>25</v>
      </c>
      <c r="H16" s="121" t="s">
        <v>23</v>
      </c>
      <c r="I16" s="121" t="s">
        <v>24</v>
      </c>
      <c r="J16" s="121" t="s">
        <v>25</v>
      </c>
      <c r="K16" s="121" t="s">
        <v>23</v>
      </c>
      <c r="L16" s="121" t="s">
        <v>24</v>
      </c>
      <c r="M16" s="121" t="s">
        <v>25</v>
      </c>
    </row>
    <row r="17" spans="1:13" ht="15" customHeight="1" x14ac:dyDescent="0.25">
      <c r="A17" s="121"/>
      <c r="B17" s="245" t="s">
        <v>201</v>
      </c>
      <c r="C17" s="227"/>
      <c r="D17" s="227"/>
      <c r="E17" s="227"/>
      <c r="F17" s="227"/>
      <c r="G17" s="227"/>
      <c r="H17" s="227"/>
      <c r="I17" s="227"/>
      <c r="J17" s="227"/>
      <c r="K17" s="227"/>
      <c r="L17" s="227"/>
      <c r="M17" s="228"/>
    </row>
    <row r="18" spans="1:13" x14ac:dyDescent="0.25">
      <c r="A18" s="122">
        <v>1</v>
      </c>
      <c r="B18" s="136" t="s">
        <v>128</v>
      </c>
      <c r="C18" s="136"/>
      <c r="D18" s="137"/>
      <c r="E18" s="47"/>
      <c r="F18" s="47"/>
      <c r="G18" s="47"/>
      <c r="H18" s="48"/>
      <c r="I18" s="48"/>
      <c r="J18" s="48"/>
      <c r="K18" s="48"/>
      <c r="L18" s="48"/>
      <c r="M18" s="48"/>
    </row>
    <row r="19" spans="1:13" ht="36" customHeight="1" x14ac:dyDescent="0.25">
      <c r="A19" s="122"/>
      <c r="B19" s="136" t="s">
        <v>57</v>
      </c>
      <c r="C19" s="136" t="s">
        <v>35</v>
      </c>
      <c r="D19" s="137" t="s">
        <v>114</v>
      </c>
      <c r="E19" s="67">
        <v>268800</v>
      </c>
      <c r="F19" s="67">
        <v>0</v>
      </c>
      <c r="G19" s="67">
        <f t="shared" ref="G19:G24" si="0">E19+F19</f>
        <v>268800</v>
      </c>
      <c r="H19" s="62">
        <v>81380</v>
      </c>
      <c r="I19" s="62">
        <v>0</v>
      </c>
      <c r="J19" s="62">
        <f t="shared" ref="J19:J26" si="1">H19+I19</f>
        <v>81380</v>
      </c>
      <c r="K19" s="59">
        <f t="shared" ref="K19:L26" si="2">H19-E19</f>
        <v>-187420</v>
      </c>
      <c r="L19" s="59">
        <f t="shared" si="2"/>
        <v>0</v>
      </c>
      <c r="M19" s="59">
        <f t="shared" ref="M19:M26" si="3">K19+L19</f>
        <v>-187420</v>
      </c>
    </row>
    <row r="20" spans="1:13" x14ac:dyDescent="0.25">
      <c r="A20" s="122"/>
      <c r="B20" s="137" t="s">
        <v>202</v>
      </c>
      <c r="C20" s="136" t="s">
        <v>35</v>
      </c>
      <c r="D20" s="137" t="s">
        <v>114</v>
      </c>
      <c r="E20" s="67">
        <v>36500</v>
      </c>
      <c r="F20" s="67">
        <v>0</v>
      </c>
      <c r="G20" s="67">
        <f t="shared" si="0"/>
        <v>36500</v>
      </c>
      <c r="H20" s="62">
        <v>16417</v>
      </c>
      <c r="I20" s="62">
        <v>0</v>
      </c>
      <c r="J20" s="62">
        <f t="shared" si="1"/>
        <v>16417</v>
      </c>
      <c r="K20" s="59">
        <f t="shared" si="2"/>
        <v>-20083</v>
      </c>
      <c r="L20" s="59">
        <f t="shared" si="2"/>
        <v>0</v>
      </c>
      <c r="M20" s="62">
        <f t="shared" si="3"/>
        <v>-20083</v>
      </c>
    </row>
    <row r="21" spans="1:13" ht="32.25" customHeight="1" x14ac:dyDescent="0.25">
      <c r="A21" s="122"/>
      <c r="B21" s="137" t="s">
        <v>203</v>
      </c>
      <c r="C21" s="136" t="s">
        <v>35</v>
      </c>
      <c r="D21" s="137" t="s">
        <v>114</v>
      </c>
      <c r="E21" s="67">
        <v>232300</v>
      </c>
      <c r="F21" s="67">
        <v>0</v>
      </c>
      <c r="G21" s="67">
        <f t="shared" si="0"/>
        <v>232300</v>
      </c>
      <c r="H21" s="62">
        <v>64963</v>
      </c>
      <c r="I21" s="62">
        <v>0</v>
      </c>
      <c r="J21" s="62">
        <f t="shared" si="1"/>
        <v>64963</v>
      </c>
      <c r="K21" s="59">
        <f t="shared" si="2"/>
        <v>-167337</v>
      </c>
      <c r="L21" s="59">
        <f t="shared" si="2"/>
        <v>0</v>
      </c>
      <c r="M21" s="62">
        <f t="shared" si="3"/>
        <v>-167337</v>
      </c>
    </row>
    <row r="22" spans="1:13" ht="27.6" x14ac:dyDescent="0.25">
      <c r="A22" s="122"/>
      <c r="B22" s="137" t="s">
        <v>204</v>
      </c>
      <c r="C22" s="136" t="s">
        <v>32</v>
      </c>
      <c r="D22" s="137" t="s">
        <v>205</v>
      </c>
      <c r="E22" s="67">
        <v>8</v>
      </c>
      <c r="F22" s="67">
        <v>0</v>
      </c>
      <c r="G22" s="67">
        <f t="shared" si="0"/>
        <v>8</v>
      </c>
      <c r="H22" s="62">
        <v>7</v>
      </c>
      <c r="I22" s="62">
        <v>0</v>
      </c>
      <c r="J22" s="62">
        <f t="shared" si="1"/>
        <v>7</v>
      </c>
      <c r="K22" s="59">
        <f t="shared" si="2"/>
        <v>-1</v>
      </c>
      <c r="L22" s="59">
        <f t="shared" si="2"/>
        <v>0</v>
      </c>
      <c r="M22" s="62">
        <f t="shared" si="3"/>
        <v>-1</v>
      </c>
    </row>
    <row r="23" spans="1:13" ht="30.75" customHeight="1" x14ac:dyDescent="0.25">
      <c r="A23" s="122"/>
      <c r="B23" s="137" t="s">
        <v>206</v>
      </c>
      <c r="C23" s="136" t="s">
        <v>32</v>
      </c>
      <c r="D23" s="137" t="s">
        <v>205</v>
      </c>
      <c r="E23" s="67">
        <v>19</v>
      </c>
      <c r="F23" s="67">
        <v>0</v>
      </c>
      <c r="G23" s="67">
        <f t="shared" si="0"/>
        <v>19</v>
      </c>
      <c r="H23" s="62">
        <v>19</v>
      </c>
      <c r="I23" s="62">
        <v>0</v>
      </c>
      <c r="J23" s="62">
        <f t="shared" si="1"/>
        <v>19</v>
      </c>
      <c r="K23" s="59">
        <f t="shared" si="2"/>
        <v>0</v>
      </c>
      <c r="L23" s="59">
        <f t="shared" si="2"/>
        <v>0</v>
      </c>
      <c r="M23" s="62">
        <f t="shared" si="3"/>
        <v>0</v>
      </c>
    </row>
    <row r="24" spans="1:13" ht="27.6" x14ac:dyDescent="0.25">
      <c r="A24" s="122"/>
      <c r="B24" s="137" t="s">
        <v>420</v>
      </c>
      <c r="C24" s="136" t="s">
        <v>32</v>
      </c>
      <c r="D24" s="137" t="s">
        <v>208</v>
      </c>
      <c r="E24" s="67">
        <v>4</v>
      </c>
      <c r="F24" s="67">
        <v>0</v>
      </c>
      <c r="G24" s="67">
        <f t="shared" si="0"/>
        <v>4</v>
      </c>
      <c r="H24" s="62">
        <v>4</v>
      </c>
      <c r="I24" s="62">
        <v>0</v>
      </c>
      <c r="J24" s="62">
        <f t="shared" si="1"/>
        <v>4</v>
      </c>
      <c r="K24" s="59">
        <f t="shared" si="2"/>
        <v>0</v>
      </c>
      <c r="L24" s="59">
        <f t="shared" si="2"/>
        <v>0</v>
      </c>
      <c r="M24" s="62">
        <f t="shared" si="3"/>
        <v>0</v>
      </c>
    </row>
    <row r="25" spans="1:13" ht="27.6" x14ac:dyDescent="0.25">
      <c r="A25" s="122"/>
      <c r="B25" s="137" t="s">
        <v>207</v>
      </c>
      <c r="C25" s="136" t="s">
        <v>101</v>
      </c>
      <c r="D25" s="137" t="s">
        <v>208</v>
      </c>
      <c r="E25" s="67">
        <v>4</v>
      </c>
      <c r="F25" s="67">
        <v>0</v>
      </c>
      <c r="G25" s="67">
        <f>F25+E25</f>
        <v>4</v>
      </c>
      <c r="H25" s="62">
        <v>4</v>
      </c>
      <c r="I25" s="62">
        <v>0</v>
      </c>
      <c r="J25" s="62">
        <f t="shared" si="1"/>
        <v>4</v>
      </c>
      <c r="K25" s="59">
        <f t="shared" si="2"/>
        <v>0</v>
      </c>
      <c r="L25" s="59">
        <f t="shared" si="2"/>
        <v>0</v>
      </c>
      <c r="M25" s="62">
        <f t="shared" si="3"/>
        <v>0</v>
      </c>
    </row>
    <row r="26" spans="1:13" ht="36" customHeight="1" x14ac:dyDescent="0.25">
      <c r="A26" s="136"/>
      <c r="B26" s="137" t="s">
        <v>421</v>
      </c>
      <c r="C26" s="136" t="s">
        <v>101</v>
      </c>
      <c r="D26" s="137" t="s">
        <v>208</v>
      </c>
      <c r="E26" s="67">
        <v>1</v>
      </c>
      <c r="F26" s="67">
        <v>0</v>
      </c>
      <c r="G26" s="67">
        <f>F26+E26</f>
        <v>1</v>
      </c>
      <c r="H26" s="62">
        <v>0</v>
      </c>
      <c r="I26" s="62">
        <v>0</v>
      </c>
      <c r="J26" s="62">
        <f t="shared" si="1"/>
        <v>0</v>
      </c>
      <c r="K26" s="59">
        <f t="shared" si="2"/>
        <v>-1</v>
      </c>
      <c r="L26" s="59">
        <f t="shared" si="2"/>
        <v>0</v>
      </c>
      <c r="M26" s="62">
        <f t="shared" si="3"/>
        <v>-1</v>
      </c>
    </row>
    <row r="27" spans="1:13" x14ac:dyDescent="0.25">
      <c r="A27" s="121">
        <v>2</v>
      </c>
      <c r="B27" s="136" t="s">
        <v>129</v>
      </c>
      <c r="C27" s="116"/>
      <c r="D27" s="116"/>
      <c r="E27" s="68"/>
      <c r="F27" s="68"/>
      <c r="G27" s="67"/>
      <c r="H27" s="62"/>
      <c r="I27" s="62"/>
      <c r="J27" s="62"/>
      <c r="K27" s="62"/>
      <c r="L27" s="62"/>
      <c r="M27" s="62"/>
    </row>
    <row r="28" spans="1:13" ht="13.5" customHeight="1" x14ac:dyDescent="0.25">
      <c r="A28" s="122"/>
      <c r="B28" s="137" t="s">
        <v>209</v>
      </c>
      <c r="C28" s="136"/>
      <c r="D28" s="136"/>
      <c r="E28" s="67">
        <v>28</v>
      </c>
      <c r="F28" s="67">
        <v>0</v>
      </c>
      <c r="G28" s="67">
        <f>F28+E28</f>
        <v>28</v>
      </c>
      <c r="H28" s="62">
        <v>28</v>
      </c>
      <c r="I28" s="62">
        <v>0</v>
      </c>
      <c r="J28" s="62">
        <f t="shared" ref="J28:J33" si="4">H28+I28</f>
        <v>28</v>
      </c>
      <c r="K28" s="59">
        <f>H28-E28</f>
        <v>0</v>
      </c>
      <c r="L28" s="59">
        <f>I28-F28</f>
        <v>0</v>
      </c>
      <c r="M28" s="62">
        <f t="shared" ref="M28:M33" si="5">K28+L28</f>
        <v>0</v>
      </c>
    </row>
    <row r="29" spans="1:13" ht="27.6" x14ac:dyDescent="0.25">
      <c r="A29" s="122"/>
      <c r="B29" s="137" t="s">
        <v>159</v>
      </c>
      <c r="C29" s="136" t="s">
        <v>40</v>
      </c>
      <c r="D29" s="137" t="s">
        <v>205</v>
      </c>
      <c r="E29" s="67">
        <v>12</v>
      </c>
      <c r="F29" s="67">
        <v>0</v>
      </c>
      <c r="G29" s="67">
        <f t="shared" ref="G29:G30" si="6">F29+E29</f>
        <v>12</v>
      </c>
      <c r="H29" s="62">
        <v>12</v>
      </c>
      <c r="I29" s="62">
        <v>0</v>
      </c>
      <c r="J29" s="62">
        <f t="shared" si="4"/>
        <v>12</v>
      </c>
      <c r="K29" s="59">
        <f t="shared" ref="K29:K33" si="7">H29-E29</f>
        <v>0</v>
      </c>
      <c r="L29" s="59">
        <f t="shared" ref="L29:L30" si="8">I29-F29</f>
        <v>0</v>
      </c>
      <c r="M29" s="62">
        <f t="shared" si="5"/>
        <v>0</v>
      </c>
    </row>
    <row r="30" spans="1:13" ht="27.6" x14ac:dyDescent="0.25">
      <c r="A30" s="122"/>
      <c r="B30" s="137" t="s">
        <v>160</v>
      </c>
      <c r="C30" s="136" t="s">
        <v>40</v>
      </c>
      <c r="D30" s="137" t="s">
        <v>205</v>
      </c>
      <c r="E30" s="67">
        <v>16</v>
      </c>
      <c r="F30" s="67">
        <v>0</v>
      </c>
      <c r="G30" s="67">
        <f t="shared" si="6"/>
        <v>16</v>
      </c>
      <c r="H30" s="62">
        <v>16</v>
      </c>
      <c r="I30" s="62">
        <v>0</v>
      </c>
      <c r="J30" s="62">
        <f t="shared" si="4"/>
        <v>16</v>
      </c>
      <c r="K30" s="59">
        <f t="shared" si="7"/>
        <v>0</v>
      </c>
      <c r="L30" s="59">
        <f t="shared" si="8"/>
        <v>0</v>
      </c>
      <c r="M30" s="62">
        <f t="shared" si="5"/>
        <v>0</v>
      </c>
    </row>
    <row r="31" spans="1:13" ht="27.6" x14ac:dyDescent="0.25">
      <c r="A31" s="122"/>
      <c r="B31" s="137" t="s">
        <v>210</v>
      </c>
      <c r="C31" s="136"/>
      <c r="D31" s="136"/>
      <c r="E31" s="67">
        <v>10</v>
      </c>
      <c r="F31" s="67">
        <v>0</v>
      </c>
      <c r="G31" s="67">
        <f>F31+E31</f>
        <v>10</v>
      </c>
      <c r="H31" s="62">
        <v>9</v>
      </c>
      <c r="I31" s="62">
        <v>0</v>
      </c>
      <c r="J31" s="62">
        <f t="shared" si="4"/>
        <v>9</v>
      </c>
      <c r="K31" s="59">
        <f t="shared" si="7"/>
        <v>-1</v>
      </c>
      <c r="L31" s="59">
        <f>I31-F31</f>
        <v>0</v>
      </c>
      <c r="M31" s="62">
        <f t="shared" si="5"/>
        <v>-1</v>
      </c>
    </row>
    <row r="32" spans="1:13" ht="28.5" customHeight="1" x14ac:dyDescent="0.25">
      <c r="A32" s="122"/>
      <c r="B32" s="137" t="s">
        <v>159</v>
      </c>
      <c r="C32" s="136" t="s">
        <v>40</v>
      </c>
      <c r="D32" s="137" t="s">
        <v>208</v>
      </c>
      <c r="E32" s="67">
        <v>2</v>
      </c>
      <c r="F32" s="67">
        <v>0</v>
      </c>
      <c r="G32" s="67">
        <f t="shared" ref="G32:G33" si="9">F32+E32</f>
        <v>2</v>
      </c>
      <c r="H32" s="62">
        <v>2</v>
      </c>
      <c r="I32" s="62">
        <v>0</v>
      </c>
      <c r="J32" s="62">
        <f t="shared" si="4"/>
        <v>2</v>
      </c>
      <c r="K32" s="59">
        <f t="shared" si="7"/>
        <v>0</v>
      </c>
      <c r="L32" s="59">
        <f t="shared" ref="L32:L33" si="10">I32-F32</f>
        <v>0</v>
      </c>
      <c r="M32" s="62">
        <f t="shared" si="5"/>
        <v>0</v>
      </c>
    </row>
    <row r="33" spans="1:13" ht="27" customHeight="1" x14ac:dyDescent="0.25">
      <c r="A33" s="122"/>
      <c r="B33" s="137" t="s">
        <v>160</v>
      </c>
      <c r="C33" s="136" t="s">
        <v>40</v>
      </c>
      <c r="D33" s="137" t="s">
        <v>208</v>
      </c>
      <c r="E33" s="67">
        <v>8</v>
      </c>
      <c r="F33" s="67">
        <v>0</v>
      </c>
      <c r="G33" s="67">
        <f t="shared" si="9"/>
        <v>8</v>
      </c>
      <c r="H33" s="62">
        <v>7</v>
      </c>
      <c r="I33" s="62">
        <v>0</v>
      </c>
      <c r="J33" s="62">
        <f t="shared" si="4"/>
        <v>7</v>
      </c>
      <c r="K33" s="59">
        <f t="shared" si="7"/>
        <v>-1</v>
      </c>
      <c r="L33" s="59">
        <f t="shared" si="10"/>
        <v>0</v>
      </c>
      <c r="M33" s="62">
        <f t="shared" si="5"/>
        <v>-1</v>
      </c>
    </row>
    <row r="34" spans="1:13" x14ac:dyDescent="0.25">
      <c r="A34" s="122">
        <v>3</v>
      </c>
      <c r="B34" s="136" t="s">
        <v>130</v>
      </c>
      <c r="C34" s="136"/>
      <c r="D34" s="136"/>
      <c r="E34" s="62"/>
      <c r="F34" s="62"/>
      <c r="G34" s="67"/>
      <c r="H34" s="62"/>
      <c r="I34" s="62"/>
      <c r="J34" s="62"/>
      <c r="K34" s="62"/>
      <c r="L34" s="62"/>
      <c r="M34" s="62"/>
    </row>
    <row r="35" spans="1:13" x14ac:dyDescent="0.25">
      <c r="A35" s="122"/>
      <c r="B35" s="137" t="s">
        <v>211</v>
      </c>
      <c r="C35" s="136" t="s">
        <v>35</v>
      </c>
      <c r="D35" s="136" t="s">
        <v>115</v>
      </c>
      <c r="E35" s="67">
        <v>8296.43</v>
      </c>
      <c r="F35" s="67">
        <v>0</v>
      </c>
      <c r="G35" s="67">
        <f t="shared" ref="G35:G36" si="11">E35+F35</f>
        <v>8296.43</v>
      </c>
      <c r="H35" s="62">
        <v>2320.11</v>
      </c>
      <c r="I35" s="62">
        <v>0</v>
      </c>
      <c r="J35" s="62">
        <f t="shared" ref="J35:J36" si="12">H35+I35</f>
        <v>2320.11</v>
      </c>
      <c r="K35" s="59">
        <f t="shared" ref="K35:L36" si="13">H35-E35</f>
        <v>-5976.32</v>
      </c>
      <c r="L35" s="59">
        <f t="shared" si="13"/>
        <v>0</v>
      </c>
      <c r="M35" s="62">
        <f t="shared" ref="M35:M36" si="14">K35+L35</f>
        <v>-5976.32</v>
      </c>
    </row>
    <row r="36" spans="1:13" x14ac:dyDescent="0.25">
      <c r="A36" s="122"/>
      <c r="B36" s="137" t="s">
        <v>212</v>
      </c>
      <c r="C36" s="136" t="s">
        <v>35</v>
      </c>
      <c r="D36" s="136" t="s">
        <v>115</v>
      </c>
      <c r="E36" s="67">
        <v>3650</v>
      </c>
      <c r="F36" s="67">
        <v>0</v>
      </c>
      <c r="G36" s="67">
        <f t="shared" si="11"/>
        <v>3650</v>
      </c>
      <c r="H36" s="62">
        <v>1641.7</v>
      </c>
      <c r="I36" s="62">
        <v>0</v>
      </c>
      <c r="J36" s="62">
        <f t="shared" si="12"/>
        <v>1641.7</v>
      </c>
      <c r="K36" s="59">
        <f t="shared" si="13"/>
        <v>-2008.3</v>
      </c>
      <c r="L36" s="59">
        <f t="shared" si="13"/>
        <v>0</v>
      </c>
      <c r="M36" s="62">
        <f t="shared" si="14"/>
        <v>-2008.3</v>
      </c>
    </row>
    <row r="37" spans="1:13" x14ac:dyDescent="0.25">
      <c r="A37" s="122">
        <v>4</v>
      </c>
      <c r="B37" s="136" t="s">
        <v>126</v>
      </c>
      <c r="C37" s="136"/>
      <c r="D37" s="136"/>
      <c r="E37" s="62"/>
      <c r="F37" s="62"/>
      <c r="G37" s="67"/>
      <c r="H37" s="62"/>
      <c r="I37" s="62"/>
      <c r="J37" s="62"/>
      <c r="K37" s="62"/>
      <c r="L37" s="62"/>
      <c r="M37" s="62"/>
    </row>
    <row r="38" spans="1:13" ht="27.6" x14ac:dyDescent="0.25">
      <c r="A38" s="122"/>
      <c r="B38" s="137" t="s">
        <v>213</v>
      </c>
      <c r="C38" s="136" t="s">
        <v>169</v>
      </c>
      <c r="D38" s="136" t="s">
        <v>115</v>
      </c>
      <c r="E38" s="67">
        <v>100</v>
      </c>
      <c r="F38" s="67">
        <v>0</v>
      </c>
      <c r="G38" s="67">
        <f t="shared" ref="G38" si="15">E38+F38</f>
        <v>100</v>
      </c>
      <c r="H38" s="62">
        <v>97.4</v>
      </c>
      <c r="I38" s="62">
        <v>0</v>
      </c>
      <c r="J38" s="62">
        <f t="shared" ref="J38" si="16">H38+I38</f>
        <v>97.4</v>
      </c>
      <c r="K38" s="59">
        <f>H38-E38</f>
        <v>-2.5999999999999943</v>
      </c>
      <c r="L38" s="59">
        <f>I38-F38</f>
        <v>0</v>
      </c>
      <c r="M38" s="62">
        <f t="shared" ref="M38" si="17">K38+L38</f>
        <v>-2.5999999999999943</v>
      </c>
    </row>
    <row r="39" spans="1:13" x14ac:dyDescent="0.25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</row>
    <row r="40" spans="1:13" s="127" customFormat="1" x14ac:dyDescent="0.25">
      <c r="A40" s="61" t="s">
        <v>224</v>
      </c>
      <c r="H40" s="126"/>
      <c r="I40" s="126"/>
      <c r="K40" s="214" t="s">
        <v>225</v>
      </c>
      <c r="L40" s="214"/>
    </row>
    <row r="41" spans="1:13" s="1" customFormat="1" x14ac:dyDescent="0.25">
      <c r="F41" s="19"/>
      <c r="H41" s="229" t="s">
        <v>13</v>
      </c>
      <c r="I41" s="229"/>
      <c r="K41" s="230" t="s">
        <v>14</v>
      </c>
      <c r="L41" s="230"/>
    </row>
  </sheetData>
  <mergeCells count="20">
    <mergeCell ref="B17:M17"/>
    <mergeCell ref="K40:L40"/>
    <mergeCell ref="H41:I41"/>
    <mergeCell ref="K41:L41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  <mergeCell ref="D9:H9"/>
    <mergeCell ref="D2:H2"/>
    <mergeCell ref="D3:H3"/>
    <mergeCell ref="D4:H4"/>
    <mergeCell ref="D6:H6"/>
    <mergeCell ref="D7:H7"/>
  </mergeCells>
  <pageMargins left="0.70866141732283472" right="0.70866141732283472" top="1.1417322834645669" bottom="0.35433070866141736" header="0.31496062992125984" footer="0.31496062992125984"/>
  <pageSetup paperSize="9" scale="39" fitToHeight="4" orientation="landscape" r:id="rId1"/>
  <colBreaks count="1" manualBreakCount="1">
    <brk id="13" max="59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3:N37"/>
  <sheetViews>
    <sheetView topLeftCell="A10" zoomScale="80" zoomScaleNormal="80" workbookViewId="0">
      <selection activeCell="J33" sqref="J33"/>
    </sheetView>
  </sheetViews>
  <sheetFormatPr defaultColWidth="9.109375" defaultRowHeight="13.8" x14ac:dyDescent="0.25"/>
  <cols>
    <col min="1" max="1" width="9.109375" style="1"/>
    <col min="2" max="2" width="47.88671875" style="1" customWidth="1"/>
    <col min="3" max="3" width="11.6640625" style="1" customWidth="1"/>
    <col min="4" max="4" width="49.44140625" style="1" customWidth="1"/>
    <col min="5" max="5" width="12.33203125" style="1" customWidth="1"/>
    <col min="6" max="6" width="12" style="1" customWidth="1"/>
    <col min="7" max="7" width="11.6640625" style="1" customWidth="1"/>
    <col min="8" max="8" width="13.5546875" style="1" customWidth="1"/>
    <col min="9" max="10" width="11.88671875" style="1" customWidth="1"/>
    <col min="11" max="11" width="12.6640625" style="1" customWidth="1"/>
    <col min="12" max="13" width="13" style="1" customWidth="1"/>
    <col min="14" max="16384" width="9.109375" style="1"/>
  </cols>
  <sheetData>
    <row r="3" spans="1:13" x14ac:dyDescent="0.25">
      <c r="D3" s="236" t="s">
        <v>0</v>
      </c>
      <c r="E3" s="236"/>
      <c r="F3" s="236"/>
      <c r="G3" s="236"/>
      <c r="H3" s="236"/>
      <c r="I3" s="15"/>
    </row>
    <row r="4" spans="1:13" x14ac:dyDescent="0.25">
      <c r="C4" s="2"/>
      <c r="D4" s="236" t="s">
        <v>15</v>
      </c>
      <c r="E4" s="236"/>
      <c r="F4" s="236"/>
      <c r="G4" s="236"/>
      <c r="H4" s="236"/>
    </row>
    <row r="5" spans="1:13" x14ac:dyDescent="0.25">
      <c r="D5" s="236" t="s">
        <v>16</v>
      </c>
      <c r="E5" s="236"/>
      <c r="F5" s="236"/>
      <c r="G5" s="236"/>
      <c r="H5" s="236"/>
      <c r="I5" s="11"/>
      <c r="J5" s="11"/>
    </row>
    <row r="7" spans="1:13" x14ac:dyDescent="0.25">
      <c r="D7" s="250" t="s">
        <v>113</v>
      </c>
      <c r="E7" s="250"/>
      <c r="F7" s="250"/>
      <c r="G7" s="250"/>
      <c r="H7" s="250"/>
      <c r="I7" s="6"/>
      <c r="J7" s="6"/>
      <c r="K7" s="6"/>
      <c r="L7" s="6"/>
    </row>
    <row r="8" spans="1:13" x14ac:dyDescent="0.25">
      <c r="D8" s="229" t="s">
        <v>3</v>
      </c>
      <c r="E8" s="229"/>
      <c r="F8" s="229"/>
      <c r="G8" s="229"/>
      <c r="H8" s="229"/>
      <c r="I8" s="6"/>
      <c r="J8" s="6"/>
      <c r="K8" s="6"/>
      <c r="L8" s="6"/>
    </row>
    <row r="10" spans="1:13" x14ac:dyDescent="0.25">
      <c r="D10" s="236" t="s">
        <v>226</v>
      </c>
      <c r="E10" s="236"/>
      <c r="F10" s="236"/>
      <c r="G10" s="236"/>
      <c r="H10" s="236"/>
    </row>
    <row r="11" spans="1:13" x14ac:dyDescent="0.25">
      <c r="H11" s="11"/>
    </row>
    <row r="12" spans="1:13" ht="19.5" customHeight="1" x14ac:dyDescent="0.25">
      <c r="A12" s="231" t="s">
        <v>84</v>
      </c>
      <c r="B12" s="231"/>
      <c r="C12" s="13"/>
      <c r="D12" s="6"/>
      <c r="E12" s="232" t="s">
        <v>120</v>
      </c>
      <c r="F12" s="232"/>
      <c r="G12" s="232"/>
      <c r="H12" s="232"/>
      <c r="I12" s="232"/>
      <c r="J12" s="232"/>
      <c r="K12" s="232"/>
      <c r="L12" s="232"/>
      <c r="M12" s="232"/>
    </row>
    <row r="13" spans="1:13" x14ac:dyDescent="0.25">
      <c r="A13" s="6" t="s">
        <v>17</v>
      </c>
      <c r="B13" s="6"/>
      <c r="C13" s="6"/>
      <c r="D13" s="6"/>
      <c r="E13" s="229" t="s">
        <v>18</v>
      </c>
      <c r="F13" s="229"/>
      <c r="G13" s="229"/>
      <c r="H13" s="229"/>
      <c r="I13" s="229"/>
      <c r="J13" s="229"/>
      <c r="K13" s="229"/>
      <c r="L13" s="229"/>
      <c r="M13" s="229"/>
    </row>
    <row r="14" spans="1:13" x14ac:dyDescent="0.25">
      <c r="H14" s="11"/>
    </row>
    <row r="16" spans="1:13" ht="36" customHeight="1" x14ac:dyDescent="0.25">
      <c r="A16" s="233" t="s">
        <v>19</v>
      </c>
      <c r="B16" s="234" t="s">
        <v>20</v>
      </c>
      <c r="C16" s="233" t="s">
        <v>21</v>
      </c>
      <c r="D16" s="233" t="s">
        <v>22</v>
      </c>
      <c r="E16" s="235" t="s">
        <v>26</v>
      </c>
      <c r="F16" s="235"/>
      <c r="G16" s="235"/>
      <c r="H16" s="234" t="s">
        <v>27</v>
      </c>
      <c r="I16" s="234"/>
      <c r="J16" s="234"/>
      <c r="K16" s="234" t="s">
        <v>28</v>
      </c>
      <c r="L16" s="234"/>
      <c r="M16" s="234"/>
    </row>
    <row r="17" spans="1:14" ht="27.6" x14ac:dyDescent="0.25">
      <c r="A17" s="233"/>
      <c r="B17" s="234"/>
      <c r="C17" s="233"/>
      <c r="D17" s="233"/>
      <c r="E17" s="12" t="s">
        <v>23</v>
      </c>
      <c r="F17" s="12" t="s">
        <v>24</v>
      </c>
      <c r="G17" s="12" t="s">
        <v>25</v>
      </c>
      <c r="H17" s="12" t="s">
        <v>23</v>
      </c>
      <c r="I17" s="12" t="s">
        <v>24</v>
      </c>
      <c r="J17" s="12" t="s">
        <v>25</v>
      </c>
      <c r="K17" s="12" t="s">
        <v>23</v>
      </c>
      <c r="L17" s="12" t="s">
        <v>24</v>
      </c>
      <c r="M17" s="12" t="s">
        <v>25</v>
      </c>
    </row>
    <row r="18" spans="1:14" ht="15" customHeight="1" x14ac:dyDescent="0.25">
      <c r="A18" s="12"/>
      <c r="B18" s="247" t="s">
        <v>45</v>
      </c>
      <c r="C18" s="248"/>
      <c r="D18" s="248"/>
      <c r="E18" s="248"/>
      <c r="F18" s="248"/>
      <c r="G18" s="248"/>
      <c r="H18" s="248"/>
      <c r="I18" s="248"/>
      <c r="J18" s="248"/>
      <c r="K18" s="248"/>
      <c r="L18" s="248"/>
      <c r="M18" s="249"/>
    </row>
    <row r="19" spans="1:14" x14ac:dyDescent="0.25">
      <c r="A19" s="10">
        <v>1</v>
      </c>
      <c r="B19" s="133" t="s">
        <v>128</v>
      </c>
      <c r="C19" s="133"/>
      <c r="D19" s="132"/>
      <c r="E19" s="63"/>
      <c r="F19" s="63"/>
      <c r="G19" s="63"/>
      <c r="H19" s="65"/>
      <c r="I19" s="65"/>
      <c r="J19" s="65"/>
      <c r="K19" s="65"/>
      <c r="L19" s="176"/>
      <c r="M19" s="176"/>
    </row>
    <row r="20" spans="1:14" x14ac:dyDescent="0.25">
      <c r="A20" s="10"/>
      <c r="B20" s="132" t="s">
        <v>57</v>
      </c>
      <c r="C20" s="133" t="s">
        <v>35</v>
      </c>
      <c r="D20" s="132"/>
      <c r="E20" s="58">
        <v>11089</v>
      </c>
      <c r="F20" s="58">
        <v>0</v>
      </c>
      <c r="G20" s="58">
        <f>E20+F20</f>
        <v>11089</v>
      </c>
      <c r="H20" s="59">
        <v>11088</v>
      </c>
      <c r="I20" s="59">
        <v>0</v>
      </c>
      <c r="J20" s="59">
        <f>H20+I20</f>
        <v>11088</v>
      </c>
      <c r="K20" s="59">
        <f>H20-E20</f>
        <v>-1</v>
      </c>
      <c r="L20" s="59">
        <f>I20-F20</f>
        <v>0</v>
      </c>
      <c r="M20" s="59">
        <f t="shared" ref="M20" si="0">K20+L20</f>
        <v>-1</v>
      </c>
      <c r="N20" s="69"/>
    </row>
    <row r="21" spans="1:14" x14ac:dyDescent="0.25">
      <c r="A21" s="133"/>
      <c r="B21" s="132" t="s">
        <v>433</v>
      </c>
      <c r="C21" s="133" t="s">
        <v>35</v>
      </c>
      <c r="D21" s="132" t="s">
        <v>114</v>
      </c>
      <c r="E21" s="58">
        <v>9055</v>
      </c>
      <c r="F21" s="58">
        <v>0</v>
      </c>
      <c r="G21" s="58">
        <f t="shared" ref="G21:G22" si="1">E21+F21</f>
        <v>9055</v>
      </c>
      <c r="H21" s="59">
        <v>9054</v>
      </c>
      <c r="I21" s="59">
        <v>0</v>
      </c>
      <c r="J21" s="59">
        <f t="shared" ref="J21:J22" si="2">H21+I21</f>
        <v>9054</v>
      </c>
      <c r="K21" s="59">
        <f t="shared" ref="K21:K22" si="3">H21-E21</f>
        <v>-1</v>
      </c>
      <c r="L21" s="59">
        <f t="shared" ref="L21:L22" si="4">I21-F21</f>
        <v>0</v>
      </c>
      <c r="M21" s="59">
        <f t="shared" ref="M21:M22" si="5">K21+L21</f>
        <v>-1</v>
      </c>
      <c r="N21" s="69"/>
    </row>
    <row r="22" spans="1:14" x14ac:dyDescent="0.25">
      <c r="A22" s="133"/>
      <c r="B22" s="132" t="s">
        <v>434</v>
      </c>
      <c r="C22" s="133" t="s">
        <v>35</v>
      </c>
      <c r="D22" s="132" t="s">
        <v>114</v>
      </c>
      <c r="E22" s="58">
        <v>2034</v>
      </c>
      <c r="F22" s="58">
        <v>0</v>
      </c>
      <c r="G22" s="58">
        <f t="shared" si="1"/>
        <v>2034</v>
      </c>
      <c r="H22" s="59">
        <v>2034</v>
      </c>
      <c r="I22" s="59">
        <v>0</v>
      </c>
      <c r="J22" s="59">
        <f t="shared" si="2"/>
        <v>2034</v>
      </c>
      <c r="K22" s="59">
        <f t="shared" si="3"/>
        <v>0</v>
      </c>
      <c r="L22" s="59">
        <f t="shared" si="4"/>
        <v>0</v>
      </c>
      <c r="M22" s="59">
        <f t="shared" si="5"/>
        <v>0</v>
      </c>
      <c r="N22" s="69"/>
    </row>
    <row r="23" spans="1:14" x14ac:dyDescent="0.25">
      <c r="A23" s="12">
        <v>2</v>
      </c>
      <c r="B23" s="133" t="s">
        <v>129</v>
      </c>
      <c r="C23" s="41"/>
      <c r="D23" s="41"/>
      <c r="E23" s="60"/>
      <c r="F23" s="60"/>
      <c r="G23" s="58"/>
      <c r="H23" s="59"/>
      <c r="I23" s="59"/>
      <c r="J23" s="59"/>
      <c r="K23" s="59"/>
      <c r="L23" s="59"/>
      <c r="M23" s="59"/>
    </row>
    <row r="24" spans="1:14" ht="33" customHeight="1" x14ac:dyDescent="0.25">
      <c r="A24" s="10"/>
      <c r="B24" s="132" t="s">
        <v>146</v>
      </c>
      <c r="C24" s="133"/>
      <c r="D24" s="132"/>
      <c r="E24" s="59">
        <v>28</v>
      </c>
      <c r="F24" s="59">
        <v>0</v>
      </c>
      <c r="G24" s="58">
        <f>E24+F24</f>
        <v>28</v>
      </c>
      <c r="H24" s="59">
        <v>28</v>
      </c>
      <c r="I24" s="59">
        <v>0</v>
      </c>
      <c r="J24" s="59">
        <f>H24+I24</f>
        <v>28</v>
      </c>
      <c r="K24" s="59">
        <f>H24-E24</f>
        <v>0</v>
      </c>
      <c r="L24" s="59">
        <f>I24-F24</f>
        <v>0</v>
      </c>
      <c r="M24" s="59">
        <f>K24+L24</f>
        <v>0</v>
      </c>
    </row>
    <row r="25" spans="1:14" x14ac:dyDescent="0.25">
      <c r="A25" s="105"/>
      <c r="B25" s="132" t="s">
        <v>222</v>
      </c>
      <c r="C25" s="133" t="s">
        <v>40</v>
      </c>
      <c r="D25" s="132" t="s">
        <v>217</v>
      </c>
      <c r="E25" s="59">
        <v>25</v>
      </c>
      <c r="F25" s="59">
        <v>0</v>
      </c>
      <c r="G25" s="58">
        <f t="shared" ref="G25:G26" si="6">E25+F25</f>
        <v>25</v>
      </c>
      <c r="H25" s="59">
        <v>25</v>
      </c>
      <c r="I25" s="59">
        <v>0</v>
      </c>
      <c r="J25" s="59">
        <f t="shared" ref="J25:J26" si="7">H25+I25</f>
        <v>25</v>
      </c>
      <c r="K25" s="59">
        <f t="shared" ref="K25:K26" si="8">H25-E25</f>
        <v>0</v>
      </c>
      <c r="L25" s="59">
        <f t="shared" ref="L25:L26" si="9">I25-F25</f>
        <v>0</v>
      </c>
      <c r="M25" s="59">
        <f t="shared" ref="M25:M26" si="10">K25+L25</f>
        <v>0</v>
      </c>
    </row>
    <row r="26" spans="1:14" x14ac:dyDescent="0.25">
      <c r="A26" s="105"/>
      <c r="B26" s="132" t="s">
        <v>221</v>
      </c>
      <c r="C26" s="133" t="s">
        <v>40</v>
      </c>
      <c r="D26" s="132" t="s">
        <v>217</v>
      </c>
      <c r="E26" s="59">
        <v>3</v>
      </c>
      <c r="F26" s="59">
        <v>0</v>
      </c>
      <c r="G26" s="58">
        <f t="shared" si="6"/>
        <v>3</v>
      </c>
      <c r="H26" s="59">
        <v>3</v>
      </c>
      <c r="I26" s="59">
        <v>0</v>
      </c>
      <c r="J26" s="59">
        <f t="shared" si="7"/>
        <v>3</v>
      </c>
      <c r="K26" s="59">
        <f t="shared" si="8"/>
        <v>0</v>
      </c>
      <c r="L26" s="59">
        <f t="shared" si="9"/>
        <v>0</v>
      </c>
      <c r="M26" s="59">
        <f t="shared" si="10"/>
        <v>0</v>
      </c>
    </row>
    <row r="27" spans="1:14" x14ac:dyDescent="0.25">
      <c r="A27" s="10">
        <v>3</v>
      </c>
      <c r="B27" s="133" t="s">
        <v>130</v>
      </c>
      <c r="C27" s="133"/>
      <c r="D27" s="133"/>
      <c r="E27" s="59"/>
      <c r="F27" s="59"/>
      <c r="G27" s="58"/>
      <c r="H27" s="59"/>
      <c r="I27" s="59"/>
      <c r="J27" s="59"/>
      <c r="K27" s="59"/>
      <c r="L27" s="59"/>
      <c r="M27" s="59"/>
    </row>
    <row r="28" spans="1:14" ht="29.25" customHeight="1" x14ac:dyDescent="0.25">
      <c r="A28" s="93"/>
      <c r="B28" s="132" t="s">
        <v>43</v>
      </c>
      <c r="C28" s="133" t="s">
        <v>35</v>
      </c>
      <c r="D28" s="133" t="s">
        <v>115</v>
      </c>
      <c r="E28" s="58">
        <v>11089</v>
      </c>
      <c r="F28" s="58">
        <v>0</v>
      </c>
      <c r="G28" s="58">
        <f>E28+F28</f>
        <v>11089</v>
      </c>
      <c r="H28" s="59">
        <v>11088</v>
      </c>
      <c r="I28" s="59">
        <v>0</v>
      </c>
      <c r="J28" s="59">
        <f>H28+I28</f>
        <v>11088</v>
      </c>
      <c r="K28" s="59">
        <f t="shared" ref="K28:L31" si="11">H28-E28</f>
        <v>-1</v>
      </c>
      <c r="L28" s="59">
        <f t="shared" si="11"/>
        <v>0</v>
      </c>
      <c r="M28" s="59">
        <f>K28+L28</f>
        <v>-1</v>
      </c>
    </row>
    <row r="29" spans="1:14" ht="41.4" x14ac:dyDescent="0.25">
      <c r="A29" s="83"/>
      <c r="B29" s="132" t="s">
        <v>121</v>
      </c>
      <c r="C29" s="133" t="s">
        <v>35</v>
      </c>
      <c r="D29" s="133" t="s">
        <v>115</v>
      </c>
      <c r="E29" s="59">
        <v>396.04</v>
      </c>
      <c r="F29" s="59">
        <v>0</v>
      </c>
      <c r="G29" s="58">
        <f>E29+F29</f>
        <v>396.04</v>
      </c>
      <c r="H29" s="59">
        <v>396</v>
      </c>
      <c r="I29" s="59">
        <v>0</v>
      </c>
      <c r="J29" s="59">
        <f>H29+I29</f>
        <v>396</v>
      </c>
      <c r="K29" s="59">
        <f t="shared" si="11"/>
        <v>-4.0000000000020464E-2</v>
      </c>
      <c r="L29" s="59">
        <f t="shared" si="11"/>
        <v>0</v>
      </c>
      <c r="M29" s="59">
        <f>K29+L29</f>
        <v>-4.0000000000020464E-2</v>
      </c>
    </row>
    <row r="30" spans="1:14" x14ac:dyDescent="0.25">
      <c r="A30" s="133"/>
      <c r="B30" s="132" t="s">
        <v>150</v>
      </c>
      <c r="C30" s="133" t="s">
        <v>35</v>
      </c>
      <c r="D30" s="133" t="s">
        <v>115</v>
      </c>
      <c r="E30" s="59">
        <v>362.2</v>
      </c>
      <c r="F30" s="59">
        <v>0</v>
      </c>
      <c r="G30" s="58">
        <f>E30+F30</f>
        <v>362.2</v>
      </c>
      <c r="H30" s="59">
        <v>362.16</v>
      </c>
      <c r="I30" s="59">
        <v>0</v>
      </c>
      <c r="J30" s="59">
        <f>H30+I30</f>
        <v>362.16</v>
      </c>
      <c r="K30" s="59">
        <f t="shared" si="11"/>
        <v>-3.999999999996362E-2</v>
      </c>
      <c r="L30" s="59">
        <f t="shared" si="11"/>
        <v>0</v>
      </c>
      <c r="M30" s="59">
        <f>K30+L30</f>
        <v>-3.999999999996362E-2</v>
      </c>
    </row>
    <row r="31" spans="1:14" x14ac:dyDescent="0.25">
      <c r="A31" s="133"/>
      <c r="B31" s="132" t="s">
        <v>152</v>
      </c>
      <c r="C31" s="133" t="s">
        <v>35</v>
      </c>
      <c r="D31" s="133" t="s">
        <v>115</v>
      </c>
      <c r="E31" s="59">
        <v>678</v>
      </c>
      <c r="F31" s="59">
        <v>0</v>
      </c>
      <c r="G31" s="58">
        <f>E31+F31</f>
        <v>678</v>
      </c>
      <c r="H31" s="59">
        <v>678</v>
      </c>
      <c r="I31" s="59">
        <v>0</v>
      </c>
      <c r="J31" s="59">
        <f>H31+I31</f>
        <v>678</v>
      </c>
      <c r="K31" s="59">
        <f t="shared" si="11"/>
        <v>0</v>
      </c>
      <c r="L31" s="59">
        <f t="shared" si="11"/>
        <v>0</v>
      </c>
      <c r="M31" s="59">
        <f>K31+L31</f>
        <v>0</v>
      </c>
    </row>
    <row r="32" spans="1:14" x14ac:dyDescent="0.25">
      <c r="A32" s="10">
        <v>4</v>
      </c>
      <c r="B32" s="133" t="s">
        <v>126</v>
      </c>
      <c r="C32" s="133"/>
      <c r="D32" s="133"/>
      <c r="E32" s="59"/>
      <c r="F32" s="59"/>
      <c r="G32" s="58"/>
      <c r="H32" s="59"/>
      <c r="I32" s="59"/>
      <c r="J32" s="59"/>
      <c r="K32" s="59"/>
      <c r="L32" s="59"/>
      <c r="M32" s="59"/>
    </row>
    <row r="33" spans="1:13" ht="30.75" customHeight="1" x14ac:dyDescent="0.25">
      <c r="A33" s="5"/>
      <c r="B33" s="132" t="s">
        <v>44</v>
      </c>
      <c r="C33" s="133" t="s">
        <v>169</v>
      </c>
      <c r="D33" s="133" t="s">
        <v>115</v>
      </c>
      <c r="E33" s="59">
        <v>100</v>
      </c>
      <c r="F33" s="59">
        <v>0</v>
      </c>
      <c r="G33" s="58">
        <f>E33+F33</f>
        <v>100</v>
      </c>
      <c r="H33" s="59">
        <v>100</v>
      </c>
      <c r="I33" s="59">
        <v>0</v>
      </c>
      <c r="J33" s="59">
        <f>H33+I33</f>
        <v>100</v>
      </c>
      <c r="K33" s="59">
        <f>H33-E33</f>
        <v>0</v>
      </c>
      <c r="L33" s="59">
        <f>I33-F33</f>
        <v>0</v>
      </c>
      <c r="M33" s="59">
        <f>K33+L33</f>
        <v>0</v>
      </c>
    </row>
    <row r="36" spans="1:13" s="127" customFormat="1" x14ac:dyDescent="0.25">
      <c r="A36" s="61" t="s">
        <v>224</v>
      </c>
      <c r="H36" s="126"/>
      <c r="I36" s="126"/>
      <c r="K36" s="214" t="s">
        <v>225</v>
      </c>
      <c r="L36" s="214"/>
    </row>
    <row r="37" spans="1:13" x14ac:dyDescent="0.25">
      <c r="H37" s="229" t="s">
        <v>13</v>
      </c>
      <c r="I37" s="229"/>
      <c r="K37" s="230" t="s">
        <v>14</v>
      </c>
      <c r="L37" s="230"/>
    </row>
  </sheetData>
  <mergeCells count="20">
    <mergeCell ref="B18:M18"/>
    <mergeCell ref="K36:L36"/>
    <mergeCell ref="H37:I37"/>
    <mergeCell ref="K37:L37"/>
    <mergeCell ref="E13:M13"/>
    <mergeCell ref="H16:J16"/>
    <mergeCell ref="K16:M16"/>
    <mergeCell ref="A16:A17"/>
    <mergeCell ref="B16:B17"/>
    <mergeCell ref="C16:C17"/>
    <mergeCell ref="D16:D17"/>
    <mergeCell ref="E16:G16"/>
    <mergeCell ref="A12:B12"/>
    <mergeCell ref="E12:M12"/>
    <mergeCell ref="D3:H3"/>
    <mergeCell ref="D4:H4"/>
    <mergeCell ref="D5:H5"/>
    <mergeCell ref="D7:H7"/>
    <mergeCell ref="D8:H8"/>
    <mergeCell ref="D10:H10"/>
  </mergeCells>
  <pageMargins left="0.70866141732283472" right="0.70866141732283472" top="1.1417322834645669" bottom="0.35433070866141736" header="0.31496062992125984" footer="0.31496062992125984"/>
  <pageSetup paperSize="9" scale="56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N52"/>
  <sheetViews>
    <sheetView view="pageBreakPreview" topLeftCell="A46" zoomScale="80" zoomScaleNormal="90" zoomScaleSheetLayoutView="80" workbookViewId="0">
      <selection activeCell="G52" sqref="G52"/>
    </sheetView>
  </sheetViews>
  <sheetFormatPr defaultColWidth="9.109375" defaultRowHeight="13.8" x14ac:dyDescent="0.25"/>
  <cols>
    <col min="1" max="1" width="9.109375" style="19"/>
    <col min="2" max="2" width="47.88671875" style="19" customWidth="1"/>
    <col min="3" max="3" width="11.6640625" style="19" customWidth="1"/>
    <col min="4" max="4" width="49.44140625" style="19" customWidth="1"/>
    <col min="5" max="5" width="12.33203125" style="19" customWidth="1"/>
    <col min="6" max="6" width="14.88671875" style="19" customWidth="1"/>
    <col min="7" max="7" width="14" style="19" customWidth="1"/>
    <col min="8" max="8" width="13.5546875" style="19" customWidth="1"/>
    <col min="9" max="9" width="14.88671875" style="19" customWidth="1"/>
    <col min="10" max="10" width="14.33203125" style="19" customWidth="1"/>
    <col min="11" max="11" width="12.6640625" style="19" customWidth="1"/>
    <col min="12" max="13" width="13" style="19" customWidth="1"/>
    <col min="14" max="16384" width="9.109375" style="19"/>
  </cols>
  <sheetData>
    <row r="3" spans="1:13" x14ac:dyDescent="0.25">
      <c r="D3" s="246" t="s">
        <v>0</v>
      </c>
      <c r="E3" s="246"/>
      <c r="F3" s="246"/>
      <c r="G3" s="246"/>
      <c r="H3" s="246"/>
      <c r="I3" s="55"/>
    </row>
    <row r="4" spans="1:13" x14ac:dyDescent="0.25">
      <c r="D4" s="246" t="s">
        <v>15</v>
      </c>
      <c r="E4" s="246"/>
      <c r="F4" s="246"/>
      <c r="G4" s="246"/>
      <c r="H4" s="246"/>
    </row>
    <row r="5" spans="1:13" x14ac:dyDescent="0.25">
      <c r="D5" s="246" t="s">
        <v>16</v>
      </c>
      <c r="E5" s="246"/>
      <c r="F5" s="246"/>
      <c r="G5" s="246"/>
      <c r="H5" s="246"/>
      <c r="I5" s="49"/>
      <c r="J5" s="49"/>
    </row>
    <row r="7" spans="1:13" x14ac:dyDescent="0.25">
      <c r="D7" s="241" t="s">
        <v>113</v>
      </c>
      <c r="E7" s="241"/>
      <c r="F7" s="241"/>
      <c r="G7" s="241"/>
      <c r="H7" s="241"/>
      <c r="I7" s="25"/>
      <c r="J7" s="25"/>
      <c r="K7" s="25"/>
      <c r="L7" s="25"/>
    </row>
    <row r="8" spans="1:13" x14ac:dyDescent="0.25">
      <c r="D8" s="242" t="s">
        <v>3</v>
      </c>
      <c r="E8" s="242"/>
      <c r="F8" s="242"/>
      <c r="G8" s="242"/>
      <c r="H8" s="242"/>
      <c r="I8" s="25"/>
      <c r="J8" s="25"/>
      <c r="K8" s="25"/>
      <c r="L8" s="25"/>
    </row>
    <row r="10" spans="1:13" x14ac:dyDescent="0.25">
      <c r="D10" s="240" t="s">
        <v>226</v>
      </c>
      <c r="E10" s="240"/>
      <c r="F10" s="240"/>
      <c r="G10" s="240"/>
      <c r="H10" s="240"/>
    </row>
    <row r="11" spans="1:13" x14ac:dyDescent="0.25">
      <c r="H11" s="49"/>
    </row>
    <row r="12" spans="1:13" x14ac:dyDescent="0.25">
      <c r="A12" s="243" t="s">
        <v>86</v>
      </c>
      <c r="B12" s="243"/>
      <c r="C12" s="52"/>
      <c r="D12" s="25"/>
      <c r="E12" s="241" t="s">
        <v>88</v>
      </c>
      <c r="F12" s="241"/>
      <c r="G12" s="241"/>
      <c r="H12" s="241"/>
      <c r="I12" s="241"/>
      <c r="J12" s="241"/>
      <c r="K12" s="241"/>
      <c r="L12" s="241"/>
      <c r="M12" s="241"/>
    </row>
    <row r="13" spans="1:13" x14ac:dyDescent="0.25">
      <c r="A13" s="25" t="s">
        <v>17</v>
      </c>
      <c r="B13" s="25"/>
      <c r="C13" s="25"/>
      <c r="D13" s="25"/>
      <c r="E13" s="242" t="s">
        <v>18</v>
      </c>
      <c r="F13" s="242"/>
      <c r="G13" s="242"/>
      <c r="H13" s="242"/>
      <c r="I13" s="242"/>
      <c r="J13" s="242"/>
      <c r="K13" s="242"/>
      <c r="L13" s="242"/>
      <c r="M13" s="242"/>
    </row>
    <row r="14" spans="1:13" x14ac:dyDescent="0.25">
      <c r="H14" s="49"/>
    </row>
    <row r="16" spans="1:13" ht="36" customHeight="1" x14ac:dyDescent="0.25">
      <c r="A16" s="238" t="s">
        <v>19</v>
      </c>
      <c r="B16" s="237" t="s">
        <v>20</v>
      </c>
      <c r="C16" s="238" t="s">
        <v>21</v>
      </c>
      <c r="D16" s="238" t="s">
        <v>22</v>
      </c>
      <c r="E16" s="239" t="s">
        <v>26</v>
      </c>
      <c r="F16" s="239"/>
      <c r="G16" s="239"/>
      <c r="H16" s="237" t="s">
        <v>27</v>
      </c>
      <c r="I16" s="237"/>
      <c r="J16" s="237"/>
      <c r="K16" s="237" t="s">
        <v>28</v>
      </c>
      <c r="L16" s="237"/>
      <c r="M16" s="237"/>
    </row>
    <row r="17" spans="1:14" ht="27.6" x14ac:dyDescent="0.25">
      <c r="A17" s="238"/>
      <c r="B17" s="237"/>
      <c r="C17" s="238"/>
      <c r="D17" s="238"/>
      <c r="E17" s="20" t="s">
        <v>23</v>
      </c>
      <c r="F17" s="20" t="s">
        <v>24</v>
      </c>
      <c r="G17" s="20" t="s">
        <v>25</v>
      </c>
      <c r="H17" s="20" t="s">
        <v>23</v>
      </c>
      <c r="I17" s="20" t="s">
        <v>24</v>
      </c>
      <c r="J17" s="20" t="s">
        <v>25</v>
      </c>
      <c r="K17" s="20" t="s">
        <v>23</v>
      </c>
      <c r="L17" s="20" t="s">
        <v>24</v>
      </c>
      <c r="M17" s="20" t="s">
        <v>25</v>
      </c>
    </row>
    <row r="18" spans="1:14" ht="63" customHeight="1" x14ac:dyDescent="0.25">
      <c r="A18" s="121"/>
      <c r="B18" s="226" t="s">
        <v>435</v>
      </c>
      <c r="C18" s="227"/>
      <c r="D18" s="227"/>
      <c r="E18" s="227"/>
      <c r="F18" s="227"/>
      <c r="G18" s="227"/>
      <c r="H18" s="227"/>
      <c r="I18" s="227"/>
      <c r="J18" s="227"/>
      <c r="K18" s="227"/>
      <c r="L18" s="227"/>
      <c r="M18" s="228"/>
    </row>
    <row r="19" spans="1:14" x14ac:dyDescent="0.25">
      <c r="A19" s="122">
        <v>1</v>
      </c>
      <c r="B19" s="136" t="s">
        <v>128</v>
      </c>
      <c r="C19" s="136"/>
      <c r="D19" s="137"/>
      <c r="E19" s="64"/>
      <c r="F19" s="64"/>
      <c r="G19" s="64"/>
      <c r="H19" s="66"/>
      <c r="I19" s="66"/>
      <c r="J19" s="66"/>
      <c r="K19" s="66"/>
      <c r="L19" s="174"/>
      <c r="M19" s="174"/>
    </row>
    <row r="20" spans="1:14" s="1" customFormat="1" x14ac:dyDescent="0.25">
      <c r="A20" s="118"/>
      <c r="B20" s="132" t="s">
        <v>241</v>
      </c>
      <c r="C20" s="133" t="s">
        <v>35</v>
      </c>
      <c r="D20" s="132" t="s">
        <v>114</v>
      </c>
      <c r="E20" s="58">
        <v>74309</v>
      </c>
      <c r="F20" s="58">
        <v>0</v>
      </c>
      <c r="G20" s="58">
        <f t="shared" ref="G20:G26" si="0">E20+F20</f>
        <v>74309</v>
      </c>
      <c r="H20" s="59">
        <v>0</v>
      </c>
      <c r="I20" s="59">
        <v>0</v>
      </c>
      <c r="J20" s="59">
        <f t="shared" ref="J20:J28" si="1">H20+I20</f>
        <v>0</v>
      </c>
      <c r="K20" s="59">
        <f t="shared" ref="K20:L28" si="2">H20-E20</f>
        <v>-74309</v>
      </c>
      <c r="L20" s="59">
        <f t="shared" si="2"/>
        <v>0</v>
      </c>
      <c r="M20" s="59">
        <f t="shared" ref="M20" si="3">K20+L20</f>
        <v>-74309</v>
      </c>
      <c r="N20" s="69"/>
    </row>
    <row r="21" spans="1:14" ht="31.5" customHeight="1" x14ac:dyDescent="0.25">
      <c r="A21" s="122"/>
      <c r="B21" s="137" t="s">
        <v>436</v>
      </c>
      <c r="C21" s="136" t="s">
        <v>32</v>
      </c>
      <c r="D21" s="132" t="s">
        <v>216</v>
      </c>
      <c r="E21" s="67">
        <v>29</v>
      </c>
      <c r="F21" s="67">
        <v>0</v>
      </c>
      <c r="G21" s="67">
        <f t="shared" si="0"/>
        <v>29</v>
      </c>
      <c r="H21" s="62">
        <v>0</v>
      </c>
      <c r="I21" s="62">
        <v>0</v>
      </c>
      <c r="J21" s="62">
        <f t="shared" si="1"/>
        <v>0</v>
      </c>
      <c r="K21" s="59">
        <f t="shared" si="2"/>
        <v>-29</v>
      </c>
      <c r="L21" s="59">
        <f t="shared" si="2"/>
        <v>0</v>
      </c>
      <c r="M21" s="62">
        <f t="shared" ref="M21:M28" si="4">K21+L21</f>
        <v>-29</v>
      </c>
    </row>
    <row r="22" spans="1:14" ht="31.5" customHeight="1" x14ac:dyDescent="0.25">
      <c r="A22" s="136"/>
      <c r="B22" s="137" t="s">
        <v>437</v>
      </c>
      <c r="C22" s="133" t="s">
        <v>35</v>
      </c>
      <c r="D22" s="132" t="s">
        <v>114</v>
      </c>
      <c r="E22" s="67">
        <v>40000</v>
      </c>
      <c r="F22" s="67">
        <v>0</v>
      </c>
      <c r="G22" s="67">
        <f t="shared" si="0"/>
        <v>40000</v>
      </c>
      <c r="H22" s="62">
        <v>0</v>
      </c>
      <c r="I22" s="62">
        <v>0</v>
      </c>
      <c r="J22" s="62">
        <f t="shared" si="1"/>
        <v>0</v>
      </c>
      <c r="K22" s="59">
        <f t="shared" ref="K22" si="5">H22-E22</f>
        <v>-40000</v>
      </c>
      <c r="L22" s="59">
        <f t="shared" ref="L22" si="6">I22-F22</f>
        <v>0</v>
      </c>
      <c r="M22" s="62">
        <f t="shared" si="4"/>
        <v>-40000</v>
      </c>
    </row>
    <row r="23" spans="1:14" ht="31.5" customHeight="1" x14ac:dyDescent="0.25">
      <c r="A23" s="136"/>
      <c r="B23" s="137" t="s">
        <v>438</v>
      </c>
      <c r="C23" s="133" t="s">
        <v>35</v>
      </c>
      <c r="D23" s="132" t="s">
        <v>114</v>
      </c>
      <c r="E23" s="67">
        <v>468528</v>
      </c>
      <c r="F23" s="67">
        <v>48000</v>
      </c>
      <c r="G23" s="67">
        <f t="shared" si="0"/>
        <v>516528</v>
      </c>
      <c r="H23" s="62">
        <v>171500</v>
      </c>
      <c r="I23" s="62">
        <v>0</v>
      </c>
      <c r="J23" s="62">
        <f t="shared" si="1"/>
        <v>171500</v>
      </c>
      <c r="K23" s="59">
        <f t="shared" ref="K23:K25" si="7">H23-E23</f>
        <v>-297028</v>
      </c>
      <c r="L23" s="59">
        <f t="shared" ref="L23:L25" si="8">I23-F23</f>
        <v>-48000</v>
      </c>
      <c r="M23" s="62">
        <f t="shared" si="4"/>
        <v>-345028</v>
      </c>
    </row>
    <row r="24" spans="1:14" ht="31.5" customHeight="1" x14ac:dyDescent="0.25">
      <c r="A24" s="136"/>
      <c r="B24" s="137" t="s">
        <v>439</v>
      </c>
      <c r="C24" s="133" t="s">
        <v>35</v>
      </c>
      <c r="D24" s="132" t="s">
        <v>114</v>
      </c>
      <c r="E24" s="67">
        <v>0</v>
      </c>
      <c r="F24" s="67">
        <v>48000</v>
      </c>
      <c r="G24" s="67">
        <f t="shared" si="0"/>
        <v>48000</v>
      </c>
      <c r="H24" s="62">
        <v>0</v>
      </c>
      <c r="I24" s="62">
        <v>0</v>
      </c>
      <c r="J24" s="62">
        <f t="shared" si="1"/>
        <v>0</v>
      </c>
      <c r="K24" s="59">
        <f t="shared" si="7"/>
        <v>0</v>
      </c>
      <c r="L24" s="59">
        <f t="shared" si="8"/>
        <v>-48000</v>
      </c>
      <c r="M24" s="62">
        <f t="shared" si="4"/>
        <v>-48000</v>
      </c>
    </row>
    <row r="25" spans="1:14" ht="31.5" customHeight="1" x14ac:dyDescent="0.25">
      <c r="A25" s="136"/>
      <c r="B25" s="137" t="s">
        <v>440</v>
      </c>
      <c r="C25" s="136" t="s">
        <v>32</v>
      </c>
      <c r="D25" s="132" t="s">
        <v>47</v>
      </c>
      <c r="E25" s="67">
        <v>1</v>
      </c>
      <c r="F25" s="67">
        <v>0</v>
      </c>
      <c r="G25" s="67">
        <f t="shared" si="0"/>
        <v>1</v>
      </c>
      <c r="H25" s="62">
        <v>1</v>
      </c>
      <c r="I25" s="62">
        <v>0</v>
      </c>
      <c r="J25" s="62">
        <f t="shared" si="1"/>
        <v>1</v>
      </c>
      <c r="K25" s="59">
        <f t="shared" si="7"/>
        <v>0</v>
      </c>
      <c r="L25" s="59">
        <f t="shared" si="8"/>
        <v>0</v>
      </c>
      <c r="M25" s="62">
        <f t="shared" si="4"/>
        <v>0</v>
      </c>
    </row>
    <row r="26" spans="1:14" ht="31.5" customHeight="1" x14ac:dyDescent="0.25">
      <c r="A26" s="122"/>
      <c r="B26" s="137" t="s">
        <v>441</v>
      </c>
      <c r="C26" s="136" t="s">
        <v>40</v>
      </c>
      <c r="D26" s="132" t="s">
        <v>33</v>
      </c>
      <c r="E26" s="67">
        <v>2</v>
      </c>
      <c r="F26" s="67">
        <v>0</v>
      </c>
      <c r="G26" s="67">
        <f t="shared" si="0"/>
        <v>2</v>
      </c>
      <c r="H26" s="62">
        <v>2</v>
      </c>
      <c r="I26" s="62">
        <v>0</v>
      </c>
      <c r="J26" s="62">
        <f t="shared" si="1"/>
        <v>2</v>
      </c>
      <c r="K26" s="59">
        <f t="shared" si="2"/>
        <v>0</v>
      </c>
      <c r="L26" s="59">
        <f t="shared" si="2"/>
        <v>0</v>
      </c>
      <c r="M26" s="62">
        <f t="shared" si="4"/>
        <v>0</v>
      </c>
    </row>
    <row r="27" spans="1:14" ht="31.5" customHeight="1" x14ac:dyDescent="0.25">
      <c r="A27" s="122"/>
      <c r="B27" s="137" t="s">
        <v>222</v>
      </c>
      <c r="C27" s="136" t="s">
        <v>40</v>
      </c>
      <c r="D27" s="132" t="s">
        <v>33</v>
      </c>
      <c r="E27" s="67">
        <v>1</v>
      </c>
      <c r="F27" s="67">
        <v>0</v>
      </c>
      <c r="G27" s="67">
        <f t="shared" ref="G27:G28" si="9">E27+F27</f>
        <v>1</v>
      </c>
      <c r="H27" s="62">
        <v>1</v>
      </c>
      <c r="I27" s="62">
        <v>0</v>
      </c>
      <c r="J27" s="62">
        <f t="shared" si="1"/>
        <v>1</v>
      </c>
      <c r="K27" s="59">
        <f t="shared" si="2"/>
        <v>0</v>
      </c>
      <c r="L27" s="59">
        <f t="shared" si="2"/>
        <v>0</v>
      </c>
      <c r="M27" s="62">
        <f t="shared" si="4"/>
        <v>0</v>
      </c>
    </row>
    <row r="28" spans="1:14" ht="31.5" customHeight="1" x14ac:dyDescent="0.25">
      <c r="A28" s="122"/>
      <c r="B28" s="137" t="s">
        <v>221</v>
      </c>
      <c r="C28" s="136" t="s">
        <v>40</v>
      </c>
      <c r="D28" s="132" t="s">
        <v>33</v>
      </c>
      <c r="E28" s="67">
        <v>1</v>
      </c>
      <c r="F28" s="67">
        <v>0</v>
      </c>
      <c r="G28" s="67">
        <f t="shared" si="9"/>
        <v>1</v>
      </c>
      <c r="H28" s="62">
        <v>1</v>
      </c>
      <c r="I28" s="62">
        <v>0</v>
      </c>
      <c r="J28" s="62">
        <f t="shared" si="1"/>
        <v>1</v>
      </c>
      <c r="K28" s="59">
        <f t="shared" si="2"/>
        <v>0</v>
      </c>
      <c r="L28" s="59">
        <f t="shared" si="2"/>
        <v>0</v>
      </c>
      <c r="M28" s="62">
        <f t="shared" si="4"/>
        <v>0</v>
      </c>
    </row>
    <row r="29" spans="1:14" x14ac:dyDescent="0.25">
      <c r="A29" s="121">
        <v>2</v>
      </c>
      <c r="B29" s="136" t="s">
        <v>129</v>
      </c>
      <c r="C29" s="26"/>
      <c r="D29" s="132"/>
      <c r="E29" s="62"/>
      <c r="F29" s="62"/>
      <c r="G29" s="67"/>
      <c r="H29" s="62"/>
      <c r="I29" s="62"/>
      <c r="J29" s="62"/>
      <c r="K29" s="62"/>
      <c r="L29" s="62"/>
      <c r="M29" s="62"/>
    </row>
    <row r="30" spans="1:14" ht="33" customHeight="1" x14ac:dyDescent="0.25">
      <c r="A30" s="122"/>
      <c r="B30" s="137" t="s">
        <v>442</v>
      </c>
      <c r="C30" s="136"/>
      <c r="D30" s="132"/>
      <c r="E30" s="62">
        <v>1280</v>
      </c>
      <c r="F30" s="62">
        <v>0</v>
      </c>
      <c r="G30" s="67">
        <f t="shared" ref="G30:G40" si="10">E30+F30</f>
        <v>1280</v>
      </c>
      <c r="H30" s="62">
        <v>0</v>
      </c>
      <c r="I30" s="62">
        <v>0</v>
      </c>
      <c r="J30" s="62">
        <f t="shared" ref="J30:J40" si="11">H30+I30</f>
        <v>0</v>
      </c>
      <c r="K30" s="59">
        <f>H30-E30</f>
        <v>-1280</v>
      </c>
      <c r="L30" s="59">
        <f>I30-F30</f>
        <v>0</v>
      </c>
      <c r="M30" s="62">
        <f t="shared" ref="M30:M40" si="12">K30+L30</f>
        <v>-1280</v>
      </c>
    </row>
    <row r="31" spans="1:14" x14ac:dyDescent="0.25">
      <c r="A31" s="122"/>
      <c r="B31" s="137" t="s">
        <v>218</v>
      </c>
      <c r="C31" s="136" t="s">
        <v>40</v>
      </c>
      <c r="D31" s="132" t="s">
        <v>216</v>
      </c>
      <c r="E31" s="62">
        <v>510</v>
      </c>
      <c r="F31" s="62">
        <v>0</v>
      </c>
      <c r="G31" s="67">
        <f t="shared" si="10"/>
        <v>510</v>
      </c>
      <c r="H31" s="62">
        <v>0</v>
      </c>
      <c r="I31" s="62">
        <v>0</v>
      </c>
      <c r="J31" s="62">
        <f t="shared" si="11"/>
        <v>0</v>
      </c>
      <c r="K31" s="59">
        <f t="shared" ref="K31:K40" si="13">H31-E31</f>
        <v>-510</v>
      </c>
      <c r="L31" s="59">
        <f t="shared" ref="L31:L40" si="14">I31-F31</f>
        <v>0</v>
      </c>
      <c r="M31" s="62">
        <f t="shared" si="12"/>
        <v>-510</v>
      </c>
    </row>
    <row r="32" spans="1:14" x14ac:dyDescent="0.25">
      <c r="A32" s="122"/>
      <c r="B32" s="137" t="s">
        <v>219</v>
      </c>
      <c r="C32" s="136" t="s">
        <v>40</v>
      </c>
      <c r="D32" s="132" t="s">
        <v>216</v>
      </c>
      <c r="E32" s="62">
        <v>770</v>
      </c>
      <c r="F32" s="62">
        <v>0</v>
      </c>
      <c r="G32" s="67">
        <f t="shared" si="10"/>
        <v>770</v>
      </c>
      <c r="H32" s="62">
        <v>0</v>
      </c>
      <c r="I32" s="62">
        <v>0</v>
      </c>
      <c r="J32" s="62">
        <f t="shared" si="11"/>
        <v>0</v>
      </c>
      <c r="K32" s="59">
        <f t="shared" si="13"/>
        <v>-770</v>
      </c>
      <c r="L32" s="59">
        <f t="shared" si="14"/>
        <v>0</v>
      </c>
      <c r="M32" s="62">
        <f t="shared" si="12"/>
        <v>-770</v>
      </c>
    </row>
    <row r="33" spans="1:13" ht="27.6" x14ac:dyDescent="0.25">
      <c r="A33" s="122"/>
      <c r="B33" s="137" t="s">
        <v>443</v>
      </c>
      <c r="C33" s="136"/>
      <c r="D33" s="132"/>
      <c r="E33" s="62">
        <v>90</v>
      </c>
      <c r="F33" s="62">
        <v>0</v>
      </c>
      <c r="G33" s="67">
        <f t="shared" si="10"/>
        <v>90</v>
      </c>
      <c r="H33" s="62">
        <v>0</v>
      </c>
      <c r="I33" s="62">
        <v>0</v>
      </c>
      <c r="J33" s="62">
        <f t="shared" si="11"/>
        <v>0</v>
      </c>
      <c r="K33" s="59">
        <f t="shared" si="13"/>
        <v>-90</v>
      </c>
      <c r="L33" s="59">
        <f t="shared" si="14"/>
        <v>0</v>
      </c>
      <c r="M33" s="62">
        <f t="shared" si="12"/>
        <v>-90</v>
      </c>
    </row>
    <row r="34" spans="1:13" x14ac:dyDescent="0.25">
      <c r="A34" s="136"/>
      <c r="B34" s="137" t="s">
        <v>159</v>
      </c>
      <c r="C34" s="136" t="s">
        <v>40</v>
      </c>
      <c r="D34" s="132" t="s">
        <v>220</v>
      </c>
      <c r="E34" s="62">
        <v>40</v>
      </c>
      <c r="F34" s="62">
        <v>0</v>
      </c>
      <c r="G34" s="67">
        <f t="shared" si="10"/>
        <v>40</v>
      </c>
      <c r="H34" s="62">
        <v>0</v>
      </c>
      <c r="I34" s="62">
        <v>0</v>
      </c>
      <c r="J34" s="62">
        <f t="shared" si="11"/>
        <v>0</v>
      </c>
      <c r="K34" s="59">
        <f t="shared" si="13"/>
        <v>-40</v>
      </c>
      <c r="L34" s="59">
        <f t="shared" si="14"/>
        <v>0</v>
      </c>
      <c r="M34" s="62">
        <f t="shared" si="12"/>
        <v>-40</v>
      </c>
    </row>
    <row r="35" spans="1:13" x14ac:dyDescent="0.25">
      <c r="A35" s="136"/>
      <c r="B35" s="137" t="s">
        <v>160</v>
      </c>
      <c r="C35" s="136" t="s">
        <v>40</v>
      </c>
      <c r="D35" s="132" t="s">
        <v>220</v>
      </c>
      <c r="E35" s="62">
        <v>50</v>
      </c>
      <c r="F35" s="62">
        <v>0</v>
      </c>
      <c r="G35" s="67">
        <f t="shared" si="10"/>
        <v>50</v>
      </c>
      <c r="H35" s="62">
        <v>0</v>
      </c>
      <c r="I35" s="62">
        <v>0</v>
      </c>
      <c r="J35" s="62">
        <f t="shared" si="11"/>
        <v>0</v>
      </c>
      <c r="K35" s="59">
        <f t="shared" si="13"/>
        <v>-50</v>
      </c>
      <c r="L35" s="59">
        <f t="shared" si="14"/>
        <v>0</v>
      </c>
      <c r="M35" s="62">
        <f t="shared" si="12"/>
        <v>-50</v>
      </c>
    </row>
    <row r="36" spans="1:13" x14ac:dyDescent="0.25">
      <c r="A36" s="136"/>
      <c r="B36" s="137" t="s">
        <v>444</v>
      </c>
      <c r="C36" s="136" t="s">
        <v>32</v>
      </c>
      <c r="D36" s="132" t="s">
        <v>199</v>
      </c>
      <c r="E36" s="62">
        <v>1</v>
      </c>
      <c r="F36" s="62">
        <v>0</v>
      </c>
      <c r="G36" s="67">
        <f t="shared" si="10"/>
        <v>1</v>
      </c>
      <c r="H36" s="62">
        <v>0</v>
      </c>
      <c r="I36" s="62">
        <v>0</v>
      </c>
      <c r="J36" s="62">
        <f t="shared" si="11"/>
        <v>0</v>
      </c>
      <c r="K36" s="59">
        <f t="shared" si="13"/>
        <v>-1</v>
      </c>
      <c r="L36" s="59">
        <f t="shared" si="14"/>
        <v>0</v>
      </c>
      <c r="M36" s="62">
        <f t="shared" si="12"/>
        <v>-1</v>
      </c>
    </row>
    <row r="37" spans="1:13" ht="27.6" x14ac:dyDescent="0.25">
      <c r="A37" s="136"/>
      <c r="B37" s="137" t="s">
        <v>445</v>
      </c>
      <c r="C37" s="136" t="s">
        <v>40</v>
      </c>
      <c r="D37" s="132" t="s">
        <v>446</v>
      </c>
      <c r="E37" s="62">
        <v>30</v>
      </c>
      <c r="F37" s="62">
        <v>0</v>
      </c>
      <c r="G37" s="67">
        <f t="shared" si="10"/>
        <v>30</v>
      </c>
      <c r="H37" s="62">
        <v>0</v>
      </c>
      <c r="I37" s="62">
        <v>0</v>
      </c>
      <c r="J37" s="62">
        <f t="shared" si="11"/>
        <v>0</v>
      </c>
      <c r="K37" s="59">
        <f t="shared" si="13"/>
        <v>-30</v>
      </c>
      <c r="L37" s="59">
        <f t="shared" si="14"/>
        <v>0</v>
      </c>
      <c r="M37" s="62">
        <f t="shared" si="12"/>
        <v>-30</v>
      </c>
    </row>
    <row r="38" spans="1:13" ht="27.6" x14ac:dyDescent="0.25">
      <c r="A38" s="136"/>
      <c r="B38" s="137" t="s">
        <v>447</v>
      </c>
      <c r="C38" s="136" t="s">
        <v>32</v>
      </c>
      <c r="D38" s="132" t="s">
        <v>448</v>
      </c>
      <c r="E38" s="62">
        <v>120</v>
      </c>
      <c r="F38" s="62">
        <v>0</v>
      </c>
      <c r="G38" s="67">
        <f t="shared" si="10"/>
        <v>120</v>
      </c>
      <c r="H38" s="62">
        <v>30</v>
      </c>
      <c r="I38" s="62">
        <v>0</v>
      </c>
      <c r="J38" s="62">
        <f t="shared" si="11"/>
        <v>30</v>
      </c>
      <c r="K38" s="59">
        <f t="shared" si="13"/>
        <v>-90</v>
      </c>
      <c r="L38" s="59">
        <f t="shared" si="14"/>
        <v>0</v>
      </c>
      <c r="M38" s="62">
        <f t="shared" si="12"/>
        <v>-90</v>
      </c>
    </row>
    <row r="39" spans="1:13" ht="48" customHeight="1" x14ac:dyDescent="0.25">
      <c r="A39" s="136"/>
      <c r="B39" s="137" t="s">
        <v>449</v>
      </c>
      <c r="C39" s="136" t="s">
        <v>40</v>
      </c>
      <c r="D39" s="132" t="s">
        <v>448</v>
      </c>
      <c r="E39" s="62">
        <v>1200</v>
      </c>
      <c r="F39" s="62">
        <v>0</v>
      </c>
      <c r="G39" s="67">
        <f t="shared" si="10"/>
        <v>1200</v>
      </c>
      <c r="H39" s="62">
        <v>0</v>
      </c>
      <c r="I39" s="62">
        <v>0</v>
      </c>
      <c r="J39" s="62">
        <f t="shared" si="11"/>
        <v>0</v>
      </c>
      <c r="K39" s="59">
        <f t="shared" si="13"/>
        <v>-1200</v>
      </c>
      <c r="L39" s="59">
        <f t="shared" si="14"/>
        <v>0</v>
      </c>
      <c r="M39" s="62">
        <f t="shared" si="12"/>
        <v>-1200</v>
      </c>
    </row>
    <row r="40" spans="1:13" ht="48" customHeight="1" x14ac:dyDescent="0.25">
      <c r="A40" s="136"/>
      <c r="B40" s="137" t="s">
        <v>450</v>
      </c>
      <c r="C40" s="136" t="s">
        <v>32</v>
      </c>
      <c r="D40" s="132" t="s">
        <v>142</v>
      </c>
      <c r="E40" s="62">
        <v>0</v>
      </c>
      <c r="F40" s="62">
        <v>1</v>
      </c>
      <c r="G40" s="67">
        <f t="shared" si="10"/>
        <v>1</v>
      </c>
      <c r="H40" s="62">
        <v>0</v>
      </c>
      <c r="I40" s="62">
        <v>0</v>
      </c>
      <c r="J40" s="62">
        <f t="shared" si="11"/>
        <v>0</v>
      </c>
      <c r="K40" s="59">
        <f t="shared" si="13"/>
        <v>0</v>
      </c>
      <c r="L40" s="59">
        <f t="shared" si="14"/>
        <v>-1</v>
      </c>
      <c r="M40" s="62">
        <f t="shared" si="12"/>
        <v>-1</v>
      </c>
    </row>
    <row r="41" spans="1:13" x14ac:dyDescent="0.25">
      <c r="A41" s="122">
        <v>3</v>
      </c>
      <c r="B41" s="136" t="s">
        <v>130</v>
      </c>
      <c r="C41" s="136"/>
      <c r="D41" s="136"/>
      <c r="E41" s="62"/>
      <c r="F41" s="62"/>
      <c r="G41" s="67"/>
      <c r="H41" s="62"/>
      <c r="I41" s="62"/>
      <c r="J41" s="62"/>
      <c r="K41" s="62"/>
      <c r="L41" s="62"/>
      <c r="M41" s="62"/>
    </row>
    <row r="42" spans="1:13" ht="32.25" customHeight="1" x14ac:dyDescent="0.25">
      <c r="A42" s="122"/>
      <c r="B42" s="137" t="s">
        <v>451</v>
      </c>
      <c r="C42" s="136" t="s">
        <v>35</v>
      </c>
      <c r="D42" s="136" t="s">
        <v>115</v>
      </c>
      <c r="E42" s="62">
        <v>2562.38</v>
      </c>
      <c r="F42" s="62">
        <v>0</v>
      </c>
      <c r="G42" s="67">
        <f t="shared" ref="G42:G46" si="15">E42+F42</f>
        <v>2562.38</v>
      </c>
      <c r="H42" s="62">
        <v>0</v>
      </c>
      <c r="I42" s="62">
        <v>0</v>
      </c>
      <c r="J42" s="62">
        <f t="shared" ref="J42:J46" si="16">H42+I42</f>
        <v>0</v>
      </c>
      <c r="K42" s="59">
        <f t="shared" ref="K42:L46" si="17">H42-E42</f>
        <v>-2562.38</v>
      </c>
      <c r="L42" s="59">
        <f t="shared" si="17"/>
        <v>0</v>
      </c>
      <c r="M42" s="62">
        <f t="shared" ref="M42:M46" si="18">K42+L42</f>
        <v>-2562.38</v>
      </c>
    </row>
    <row r="43" spans="1:13" ht="45" customHeight="1" x14ac:dyDescent="0.25">
      <c r="A43" s="122"/>
      <c r="B43" s="137" t="s">
        <v>452</v>
      </c>
      <c r="C43" s="136" t="s">
        <v>35</v>
      </c>
      <c r="D43" s="136" t="s">
        <v>115</v>
      </c>
      <c r="E43" s="62">
        <v>58.05</v>
      </c>
      <c r="F43" s="62">
        <v>0</v>
      </c>
      <c r="G43" s="67">
        <f t="shared" si="15"/>
        <v>58.05</v>
      </c>
      <c r="H43" s="62">
        <v>0</v>
      </c>
      <c r="I43" s="62">
        <v>0</v>
      </c>
      <c r="J43" s="62">
        <f t="shared" si="16"/>
        <v>0</v>
      </c>
      <c r="K43" s="59">
        <f t="shared" si="17"/>
        <v>-58.05</v>
      </c>
      <c r="L43" s="59">
        <f t="shared" si="17"/>
        <v>0</v>
      </c>
      <c r="M43" s="62">
        <f t="shared" si="18"/>
        <v>-58.05</v>
      </c>
    </row>
    <row r="44" spans="1:13" ht="45" customHeight="1" x14ac:dyDescent="0.25">
      <c r="A44" s="136"/>
      <c r="B44" s="137" t="s">
        <v>453</v>
      </c>
      <c r="C44" s="136" t="s">
        <v>35</v>
      </c>
      <c r="D44" s="136" t="s">
        <v>115</v>
      </c>
      <c r="E44" s="62">
        <v>444.44</v>
      </c>
      <c r="F44" s="62">
        <v>0</v>
      </c>
      <c r="G44" s="67">
        <f t="shared" si="15"/>
        <v>444.44</v>
      </c>
      <c r="H44" s="62">
        <v>0</v>
      </c>
      <c r="I44" s="62">
        <v>0</v>
      </c>
      <c r="J44" s="62">
        <f t="shared" si="16"/>
        <v>0</v>
      </c>
      <c r="K44" s="59">
        <f t="shared" si="17"/>
        <v>-444.44</v>
      </c>
      <c r="L44" s="59">
        <f t="shared" si="17"/>
        <v>0</v>
      </c>
      <c r="M44" s="62">
        <f t="shared" si="18"/>
        <v>-444.44</v>
      </c>
    </row>
    <row r="45" spans="1:13" ht="45" customHeight="1" x14ac:dyDescent="0.25">
      <c r="A45" s="136"/>
      <c r="B45" s="137" t="s">
        <v>454</v>
      </c>
      <c r="C45" s="136" t="s">
        <v>35</v>
      </c>
      <c r="D45" s="136" t="s">
        <v>115</v>
      </c>
      <c r="E45" s="62">
        <v>13084.54</v>
      </c>
      <c r="F45" s="62">
        <v>0</v>
      </c>
      <c r="G45" s="67">
        <f t="shared" si="15"/>
        <v>13084.54</v>
      </c>
      <c r="H45" s="62">
        <v>4969.18</v>
      </c>
      <c r="I45" s="62">
        <v>0</v>
      </c>
      <c r="J45" s="62">
        <f t="shared" si="16"/>
        <v>4969.18</v>
      </c>
      <c r="K45" s="59">
        <f t="shared" si="17"/>
        <v>-8115.3600000000006</v>
      </c>
      <c r="L45" s="59">
        <f t="shared" si="17"/>
        <v>0</v>
      </c>
      <c r="M45" s="62">
        <f t="shared" si="18"/>
        <v>-8115.3600000000006</v>
      </c>
    </row>
    <row r="46" spans="1:13" ht="45" customHeight="1" x14ac:dyDescent="0.25">
      <c r="A46" s="136"/>
      <c r="B46" s="137" t="s">
        <v>455</v>
      </c>
      <c r="C46" s="136" t="s">
        <v>35</v>
      </c>
      <c r="D46" s="136" t="s">
        <v>115</v>
      </c>
      <c r="E46" s="62">
        <v>0</v>
      </c>
      <c r="F46" s="62">
        <v>48000</v>
      </c>
      <c r="G46" s="67">
        <f t="shared" si="15"/>
        <v>48000</v>
      </c>
      <c r="H46" s="62">
        <v>0</v>
      </c>
      <c r="I46" s="62">
        <v>0</v>
      </c>
      <c r="J46" s="62">
        <f t="shared" si="16"/>
        <v>0</v>
      </c>
      <c r="K46" s="59">
        <f t="shared" si="17"/>
        <v>0</v>
      </c>
      <c r="L46" s="59">
        <f t="shared" si="17"/>
        <v>-48000</v>
      </c>
      <c r="M46" s="62">
        <f t="shared" si="18"/>
        <v>-48000</v>
      </c>
    </row>
    <row r="47" spans="1:13" x14ac:dyDescent="0.25">
      <c r="A47" s="122">
        <v>4</v>
      </c>
      <c r="B47" s="136" t="s">
        <v>126</v>
      </c>
      <c r="C47" s="136"/>
      <c r="D47" s="136"/>
      <c r="E47" s="62"/>
      <c r="F47" s="62"/>
      <c r="G47" s="67"/>
      <c r="H47" s="62"/>
      <c r="I47" s="62"/>
      <c r="J47" s="62"/>
      <c r="K47" s="62"/>
      <c r="L47" s="62"/>
      <c r="M47" s="62"/>
    </row>
    <row r="48" spans="1:13" ht="47.25" customHeight="1" x14ac:dyDescent="0.25">
      <c r="A48" s="122"/>
      <c r="B48" s="137" t="s">
        <v>456</v>
      </c>
      <c r="C48" s="134" t="s">
        <v>169</v>
      </c>
      <c r="D48" s="136" t="s">
        <v>115</v>
      </c>
      <c r="E48" s="62">
        <v>60.4</v>
      </c>
      <c r="F48" s="62">
        <v>0</v>
      </c>
      <c r="G48" s="67">
        <f>E48+F48</f>
        <v>60.4</v>
      </c>
      <c r="H48" s="62">
        <v>0</v>
      </c>
      <c r="I48" s="62">
        <v>0</v>
      </c>
      <c r="J48" s="62">
        <f>H48+I48</f>
        <v>0</v>
      </c>
      <c r="K48" s="59">
        <f>H48-E48</f>
        <v>-60.4</v>
      </c>
      <c r="L48" s="59">
        <f>I48-F48</f>
        <v>0</v>
      </c>
      <c r="M48" s="62">
        <f>K48+L48</f>
        <v>-60.4</v>
      </c>
    </row>
    <row r="49" spans="1:13" ht="27.6" x14ac:dyDescent="0.25">
      <c r="A49" s="136"/>
      <c r="B49" s="137" t="s">
        <v>457</v>
      </c>
      <c r="C49" s="134" t="s">
        <v>169</v>
      </c>
      <c r="D49" s="136" t="s">
        <v>115</v>
      </c>
      <c r="E49" s="62">
        <v>100</v>
      </c>
      <c r="F49" s="62">
        <v>0</v>
      </c>
      <c r="G49" s="67">
        <f>E49+F49</f>
        <v>100</v>
      </c>
      <c r="H49" s="62">
        <v>0</v>
      </c>
      <c r="I49" s="62">
        <v>0</v>
      </c>
      <c r="J49" s="62">
        <f>H49+I49</f>
        <v>0</v>
      </c>
      <c r="K49" s="59">
        <f>H49-E49</f>
        <v>-100</v>
      </c>
      <c r="L49" s="59">
        <f>I49-F49</f>
        <v>0</v>
      </c>
      <c r="M49" s="62">
        <f>K49+L49</f>
        <v>-100</v>
      </c>
    </row>
    <row r="51" spans="1:13" s="1" customFormat="1" x14ac:dyDescent="0.25"/>
    <row r="52" spans="1:13" s="127" customFormat="1" x14ac:dyDescent="0.25">
      <c r="A52" s="61" t="s">
        <v>224</v>
      </c>
      <c r="H52" s="126"/>
      <c r="I52" s="126"/>
      <c r="K52" s="214" t="s">
        <v>225</v>
      </c>
      <c r="L52" s="214"/>
    </row>
  </sheetData>
  <mergeCells count="18">
    <mergeCell ref="A16:A17"/>
    <mergeCell ref="B16:B17"/>
    <mergeCell ref="C16:C17"/>
    <mergeCell ref="D16:D17"/>
    <mergeCell ref="E16:G16"/>
    <mergeCell ref="A12:B12"/>
    <mergeCell ref="E12:M12"/>
    <mergeCell ref="D3:H3"/>
    <mergeCell ref="D4:H4"/>
    <mergeCell ref="D5:H5"/>
    <mergeCell ref="D7:H7"/>
    <mergeCell ref="D8:H8"/>
    <mergeCell ref="D10:H10"/>
    <mergeCell ref="E13:M13"/>
    <mergeCell ref="H16:J16"/>
    <mergeCell ref="K16:M16"/>
    <mergeCell ref="B18:M18"/>
    <mergeCell ref="K52:L52"/>
  </mergeCells>
  <pageMargins left="0.70866141732283472" right="0.70866141732283472" top="1.1417322834645669" bottom="0.35433070866141736" header="0.31496062992125984" footer="0.31496062992125984"/>
  <pageSetup paperSize="9" scale="52" fitToHeight="2" orientation="landscape" r:id="rId1"/>
  <rowBreaks count="1" manualBreakCount="1">
    <brk id="52" max="12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N32"/>
  <sheetViews>
    <sheetView topLeftCell="A4" zoomScale="63" zoomScaleNormal="63" workbookViewId="0">
      <selection activeCell="F34" sqref="F34"/>
    </sheetView>
  </sheetViews>
  <sheetFormatPr defaultColWidth="9.109375" defaultRowHeight="13.8" x14ac:dyDescent="0.25"/>
  <cols>
    <col min="1" max="1" width="9.109375" style="19"/>
    <col min="2" max="2" width="59.44140625" style="19" customWidth="1"/>
    <col min="3" max="3" width="18.6640625" style="19" customWidth="1"/>
    <col min="4" max="4" width="49.44140625" style="19" customWidth="1"/>
    <col min="5" max="5" width="16.33203125" style="19" customWidth="1"/>
    <col min="6" max="6" width="12" style="19" customWidth="1"/>
    <col min="7" max="7" width="18.44140625" style="19" customWidth="1"/>
    <col min="8" max="8" width="16.44140625" style="19" customWidth="1"/>
    <col min="9" max="9" width="11.88671875" style="19" customWidth="1"/>
    <col min="10" max="10" width="17.6640625" style="19" customWidth="1"/>
    <col min="11" max="11" width="16.88671875" style="19" customWidth="1"/>
    <col min="12" max="12" width="13" style="19" customWidth="1"/>
    <col min="13" max="13" width="16.44140625" style="19" customWidth="1"/>
    <col min="14" max="16384" width="9.109375" style="19"/>
  </cols>
  <sheetData>
    <row r="3" spans="1:13" x14ac:dyDescent="0.25">
      <c r="D3" s="240" t="s">
        <v>0</v>
      </c>
      <c r="E3" s="240"/>
      <c r="F3" s="240"/>
      <c r="G3" s="240"/>
      <c r="H3" s="240"/>
      <c r="I3" s="23"/>
    </row>
    <row r="4" spans="1:13" x14ac:dyDescent="0.25">
      <c r="C4" s="51"/>
      <c r="D4" s="240" t="s">
        <v>15</v>
      </c>
      <c r="E4" s="240"/>
      <c r="F4" s="240"/>
      <c r="G4" s="240"/>
      <c r="H4" s="240"/>
    </row>
    <row r="5" spans="1:13" x14ac:dyDescent="0.25">
      <c r="D5" s="240" t="s">
        <v>16</v>
      </c>
      <c r="E5" s="240"/>
      <c r="F5" s="240"/>
      <c r="G5" s="240"/>
      <c r="H5" s="240"/>
      <c r="I5" s="24"/>
      <c r="J5" s="24"/>
    </row>
    <row r="7" spans="1:13" x14ac:dyDescent="0.25">
      <c r="D7" s="241" t="s">
        <v>113</v>
      </c>
      <c r="E7" s="241"/>
      <c r="F7" s="241"/>
      <c r="G7" s="241"/>
      <c r="H7" s="241"/>
      <c r="I7" s="25"/>
      <c r="J7" s="25"/>
      <c r="K7" s="25"/>
      <c r="L7" s="25"/>
    </row>
    <row r="8" spans="1:13" x14ac:dyDescent="0.25">
      <c r="D8" s="242" t="s">
        <v>3</v>
      </c>
      <c r="E8" s="242"/>
      <c r="F8" s="242"/>
      <c r="G8" s="242"/>
      <c r="H8" s="242"/>
      <c r="I8" s="25"/>
      <c r="J8" s="25"/>
      <c r="K8" s="25"/>
      <c r="L8" s="25"/>
    </row>
    <row r="10" spans="1:13" x14ac:dyDescent="0.25">
      <c r="D10" s="240" t="s">
        <v>226</v>
      </c>
      <c r="E10" s="240"/>
      <c r="F10" s="240"/>
      <c r="G10" s="240"/>
      <c r="H10" s="240"/>
    </row>
    <row r="11" spans="1:13" x14ac:dyDescent="0.25">
      <c r="H11" s="24"/>
    </row>
    <row r="12" spans="1:13" x14ac:dyDescent="0.25">
      <c r="A12" s="243" t="s">
        <v>89</v>
      </c>
      <c r="B12" s="243"/>
      <c r="C12" s="52"/>
      <c r="D12" s="25"/>
      <c r="E12" s="258" t="s">
        <v>122</v>
      </c>
      <c r="F12" s="241"/>
      <c r="G12" s="241"/>
      <c r="H12" s="241"/>
      <c r="I12" s="241"/>
      <c r="J12" s="241"/>
      <c r="K12" s="241"/>
      <c r="L12" s="241"/>
      <c r="M12" s="241"/>
    </row>
    <row r="13" spans="1:13" x14ac:dyDescent="0.25">
      <c r="A13" s="25" t="s">
        <v>17</v>
      </c>
      <c r="B13" s="25"/>
      <c r="C13" s="25"/>
      <c r="D13" s="25"/>
      <c r="E13" s="242" t="s">
        <v>18</v>
      </c>
      <c r="F13" s="242"/>
      <c r="G13" s="242"/>
      <c r="H13" s="242"/>
      <c r="I13" s="242"/>
      <c r="J13" s="242"/>
      <c r="K13" s="242"/>
      <c r="L13" s="242"/>
      <c r="M13" s="242"/>
    </row>
    <row r="14" spans="1:13" x14ac:dyDescent="0.25">
      <c r="H14" s="24"/>
    </row>
    <row r="16" spans="1:13" ht="36" customHeight="1" x14ac:dyDescent="0.25">
      <c r="A16" s="238" t="s">
        <v>19</v>
      </c>
      <c r="B16" s="237" t="s">
        <v>20</v>
      </c>
      <c r="C16" s="238" t="s">
        <v>21</v>
      </c>
      <c r="D16" s="238" t="s">
        <v>22</v>
      </c>
      <c r="E16" s="239" t="s">
        <v>26</v>
      </c>
      <c r="F16" s="239"/>
      <c r="G16" s="239"/>
      <c r="H16" s="237" t="s">
        <v>27</v>
      </c>
      <c r="I16" s="237"/>
      <c r="J16" s="237"/>
      <c r="K16" s="237" t="s">
        <v>28</v>
      </c>
      <c r="L16" s="237"/>
      <c r="M16" s="237"/>
    </row>
    <row r="17" spans="1:14" ht="27.6" x14ac:dyDescent="0.25">
      <c r="A17" s="238"/>
      <c r="B17" s="237"/>
      <c r="C17" s="238"/>
      <c r="D17" s="238"/>
      <c r="E17" s="20" t="s">
        <v>23</v>
      </c>
      <c r="F17" s="20" t="s">
        <v>24</v>
      </c>
      <c r="G17" s="20" t="s">
        <v>25</v>
      </c>
      <c r="H17" s="20" t="s">
        <v>23</v>
      </c>
      <c r="I17" s="20" t="s">
        <v>24</v>
      </c>
      <c r="J17" s="20" t="s">
        <v>25</v>
      </c>
      <c r="K17" s="20" t="s">
        <v>23</v>
      </c>
      <c r="L17" s="20" t="s">
        <v>24</v>
      </c>
      <c r="M17" s="20" t="s">
        <v>25</v>
      </c>
    </row>
    <row r="18" spans="1:14" ht="12.75" customHeight="1" x14ac:dyDescent="0.25">
      <c r="A18" s="20"/>
      <c r="B18" s="226" t="s">
        <v>458</v>
      </c>
      <c r="C18" s="256"/>
      <c r="D18" s="256"/>
      <c r="E18" s="256"/>
      <c r="F18" s="256"/>
      <c r="G18" s="256"/>
      <c r="H18" s="256"/>
      <c r="I18" s="256"/>
      <c r="J18" s="256"/>
      <c r="K18" s="256"/>
      <c r="L18" s="256"/>
      <c r="M18" s="257"/>
    </row>
    <row r="19" spans="1:14" x14ac:dyDescent="0.25">
      <c r="A19" s="21">
        <v>1</v>
      </c>
      <c r="B19" s="136" t="s">
        <v>128</v>
      </c>
      <c r="C19" s="136"/>
      <c r="D19" s="137"/>
      <c r="E19" s="64"/>
      <c r="F19" s="64"/>
      <c r="G19" s="64"/>
      <c r="H19" s="66"/>
      <c r="I19" s="66"/>
      <c r="J19" s="66"/>
      <c r="K19" s="66"/>
      <c r="L19" s="174"/>
      <c r="M19" s="174"/>
    </row>
    <row r="20" spans="1:14" s="1" customFormat="1" x14ac:dyDescent="0.25">
      <c r="A20" s="93"/>
      <c r="B20" s="132" t="s">
        <v>57</v>
      </c>
      <c r="C20" s="133" t="s">
        <v>35</v>
      </c>
      <c r="D20" s="132" t="s">
        <v>114</v>
      </c>
      <c r="E20" s="58">
        <v>99260</v>
      </c>
      <c r="F20" s="58">
        <v>0</v>
      </c>
      <c r="G20" s="58">
        <f>E20+F20</f>
        <v>99260</v>
      </c>
      <c r="H20" s="59">
        <v>81640</v>
      </c>
      <c r="I20" s="59">
        <v>0</v>
      </c>
      <c r="J20" s="59">
        <f>H20+I20</f>
        <v>81640</v>
      </c>
      <c r="K20" s="59">
        <f>H20-E20</f>
        <v>-17620</v>
      </c>
      <c r="L20" s="59">
        <f>I20-F20</f>
        <v>0</v>
      </c>
      <c r="M20" s="59">
        <f t="shared" ref="M20" si="0">K20+L20</f>
        <v>-17620</v>
      </c>
      <c r="N20" s="69"/>
    </row>
    <row r="21" spans="1:14" ht="29.25" customHeight="1" x14ac:dyDescent="0.25">
      <c r="A21" s="21"/>
      <c r="B21" s="137" t="s">
        <v>165</v>
      </c>
      <c r="C21" s="136" t="s">
        <v>32</v>
      </c>
      <c r="D21" s="132" t="s">
        <v>214</v>
      </c>
      <c r="E21" s="67">
        <v>10</v>
      </c>
      <c r="F21" s="67">
        <v>0</v>
      </c>
      <c r="G21" s="67">
        <f>E21+F21</f>
        <v>10</v>
      </c>
      <c r="H21" s="62">
        <v>8</v>
      </c>
      <c r="I21" s="62">
        <v>0</v>
      </c>
      <c r="J21" s="62">
        <f>H21+I21</f>
        <v>8</v>
      </c>
      <c r="K21" s="59">
        <f>H21-E21</f>
        <v>-2</v>
      </c>
      <c r="L21" s="59">
        <f>I21-F21</f>
        <v>0</v>
      </c>
      <c r="M21" s="62">
        <f>K21+L21</f>
        <v>-2</v>
      </c>
    </row>
    <row r="22" spans="1:14" x14ac:dyDescent="0.25">
      <c r="A22" s="20">
        <v>2</v>
      </c>
      <c r="B22" s="136" t="s">
        <v>129</v>
      </c>
      <c r="C22" s="50"/>
      <c r="D22" s="50"/>
      <c r="E22" s="68"/>
      <c r="F22" s="68"/>
      <c r="G22" s="67"/>
      <c r="H22" s="62"/>
      <c r="I22" s="62"/>
      <c r="J22" s="62"/>
      <c r="K22" s="62"/>
      <c r="L22" s="62"/>
      <c r="M22" s="62"/>
    </row>
    <row r="23" spans="1:14" ht="35.25" customHeight="1" x14ac:dyDescent="0.25">
      <c r="A23" s="21"/>
      <c r="B23" s="137" t="s">
        <v>459</v>
      </c>
      <c r="C23" s="136" t="s">
        <v>32</v>
      </c>
      <c r="D23" s="132" t="s">
        <v>215</v>
      </c>
      <c r="E23" s="62">
        <v>1300</v>
      </c>
      <c r="F23" s="62">
        <v>0</v>
      </c>
      <c r="G23" s="67">
        <f t="shared" ref="G23:G28" si="1">E23+F23</f>
        <v>1300</v>
      </c>
      <c r="H23" s="62">
        <v>0</v>
      </c>
      <c r="I23" s="62">
        <v>0</v>
      </c>
      <c r="J23" s="62">
        <f t="shared" ref="J23:J28" si="2">H23+I23</f>
        <v>0</v>
      </c>
      <c r="K23" s="59">
        <f>H23-E23</f>
        <v>-1300</v>
      </c>
      <c r="L23" s="59">
        <f>I23-F23</f>
        <v>0</v>
      </c>
      <c r="M23" s="62">
        <f t="shared" ref="M23:M28" si="3">K23+L23</f>
        <v>-1300</v>
      </c>
    </row>
    <row r="24" spans="1:14" x14ac:dyDescent="0.25">
      <c r="A24" s="21">
        <v>3</v>
      </c>
      <c r="B24" s="136" t="s">
        <v>130</v>
      </c>
      <c r="C24" s="136"/>
      <c r="D24" s="136"/>
      <c r="E24" s="62"/>
      <c r="F24" s="62"/>
      <c r="G24" s="67"/>
      <c r="H24" s="62"/>
      <c r="I24" s="62"/>
      <c r="J24" s="62"/>
      <c r="K24" s="62"/>
      <c r="L24" s="62"/>
      <c r="M24" s="62"/>
    </row>
    <row r="25" spans="1:14" ht="50.25" customHeight="1" x14ac:dyDescent="0.25">
      <c r="A25" s="21"/>
      <c r="B25" s="137" t="s">
        <v>166</v>
      </c>
      <c r="C25" s="136" t="s">
        <v>35</v>
      </c>
      <c r="D25" s="136" t="s">
        <v>115</v>
      </c>
      <c r="E25" s="62">
        <v>76.349999999999994</v>
      </c>
      <c r="F25" s="62">
        <v>0</v>
      </c>
      <c r="G25" s="67">
        <f t="shared" si="1"/>
        <v>76.349999999999994</v>
      </c>
      <c r="H25" s="62">
        <v>0</v>
      </c>
      <c r="I25" s="62">
        <v>0</v>
      </c>
      <c r="J25" s="62">
        <f t="shared" si="2"/>
        <v>0</v>
      </c>
      <c r="K25" s="59">
        <f>H25-E25</f>
        <v>-76.349999999999994</v>
      </c>
      <c r="L25" s="59">
        <f>I25-F25</f>
        <v>0</v>
      </c>
      <c r="M25" s="62">
        <f t="shared" si="3"/>
        <v>-76.349999999999994</v>
      </c>
    </row>
    <row r="26" spans="1:14" ht="21.75" customHeight="1" x14ac:dyDescent="0.25">
      <c r="A26" s="21"/>
      <c r="B26" s="137" t="s">
        <v>116</v>
      </c>
      <c r="C26" s="136" t="s">
        <v>35</v>
      </c>
      <c r="D26" s="136" t="s">
        <v>115</v>
      </c>
      <c r="E26" s="62">
        <v>9926</v>
      </c>
      <c r="F26" s="62">
        <v>0</v>
      </c>
      <c r="G26" s="67">
        <f t="shared" si="1"/>
        <v>9926</v>
      </c>
      <c r="H26" s="62">
        <v>10205</v>
      </c>
      <c r="I26" s="62">
        <v>0</v>
      </c>
      <c r="J26" s="62">
        <f t="shared" si="2"/>
        <v>10205</v>
      </c>
      <c r="K26" s="59">
        <f>H26-E26</f>
        <v>279</v>
      </c>
      <c r="L26" s="59">
        <f>I26-F26</f>
        <v>0</v>
      </c>
      <c r="M26" s="62">
        <f t="shared" si="3"/>
        <v>279</v>
      </c>
    </row>
    <row r="27" spans="1:14" x14ac:dyDescent="0.25">
      <c r="A27" s="21">
        <v>4</v>
      </c>
      <c r="B27" s="136" t="s">
        <v>126</v>
      </c>
      <c r="C27" s="136"/>
      <c r="D27" s="136"/>
      <c r="E27" s="62"/>
      <c r="F27" s="62"/>
      <c r="G27" s="67"/>
      <c r="H27" s="62"/>
      <c r="I27" s="62"/>
      <c r="J27" s="62"/>
      <c r="K27" s="62"/>
      <c r="L27" s="62"/>
      <c r="M27" s="62"/>
    </row>
    <row r="28" spans="1:14" ht="49.5" customHeight="1" x14ac:dyDescent="0.25">
      <c r="A28" s="22"/>
      <c r="B28" s="137" t="s">
        <v>460</v>
      </c>
      <c r="C28" s="136" t="s">
        <v>169</v>
      </c>
      <c r="D28" s="136" t="s">
        <v>115</v>
      </c>
      <c r="E28" s="62">
        <v>15.9</v>
      </c>
      <c r="F28" s="62">
        <v>0</v>
      </c>
      <c r="G28" s="67">
        <f t="shared" si="1"/>
        <v>15.9</v>
      </c>
      <c r="H28" s="62">
        <v>12.7</v>
      </c>
      <c r="I28" s="62">
        <v>0</v>
      </c>
      <c r="J28" s="62">
        <f t="shared" si="2"/>
        <v>12.7</v>
      </c>
      <c r="K28" s="59">
        <f>H28-E28</f>
        <v>-3.2000000000000011</v>
      </c>
      <c r="L28" s="59">
        <f>I28-F28</f>
        <v>0</v>
      </c>
      <c r="M28" s="62">
        <f t="shared" si="3"/>
        <v>-3.2000000000000011</v>
      </c>
    </row>
    <row r="31" spans="1:14" x14ac:dyDescent="0.25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</row>
    <row r="32" spans="1:14" s="127" customFormat="1" x14ac:dyDescent="0.25">
      <c r="A32" s="61" t="s">
        <v>224</v>
      </c>
      <c r="H32" s="126"/>
      <c r="I32" s="126"/>
      <c r="K32" s="214" t="s">
        <v>225</v>
      </c>
      <c r="L32" s="214"/>
    </row>
  </sheetData>
  <mergeCells count="18">
    <mergeCell ref="H16:J16"/>
    <mergeCell ref="K16:M16"/>
    <mergeCell ref="B18:M18"/>
    <mergeCell ref="K32:L32"/>
    <mergeCell ref="A12:B12"/>
    <mergeCell ref="E12:M12"/>
    <mergeCell ref="D3:H3"/>
    <mergeCell ref="D4:H4"/>
    <mergeCell ref="D5:H5"/>
    <mergeCell ref="D7:H7"/>
    <mergeCell ref="D8:H8"/>
    <mergeCell ref="D10:H10"/>
    <mergeCell ref="A16:A17"/>
    <mergeCell ref="B16:B17"/>
    <mergeCell ref="C16:C17"/>
    <mergeCell ref="D16:D17"/>
    <mergeCell ref="E16:G16"/>
    <mergeCell ref="E13:M13"/>
  </mergeCells>
  <pageMargins left="0.70866141732283472" right="0.70866141732283472" top="1.1417322834645669" bottom="0.35433070866141736" header="0.31496062992125984" footer="0.31496062992125984"/>
  <pageSetup paperSize="9" scale="44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N31"/>
  <sheetViews>
    <sheetView view="pageBreakPreview" topLeftCell="A23" zoomScale="76" zoomScaleNormal="82" zoomScaleSheetLayoutView="76" workbookViewId="0">
      <selection activeCell="I29" sqref="I29"/>
    </sheetView>
  </sheetViews>
  <sheetFormatPr defaultColWidth="9.109375" defaultRowHeight="13.8" x14ac:dyDescent="0.25"/>
  <cols>
    <col min="1" max="1" width="9.109375" style="19"/>
    <col min="2" max="2" width="59.44140625" style="19" customWidth="1"/>
    <col min="3" max="3" width="18.6640625" style="19" customWidth="1"/>
    <col min="4" max="4" width="28.33203125" style="19" customWidth="1"/>
    <col min="5" max="5" width="16.33203125" style="19" customWidth="1"/>
    <col min="6" max="6" width="12" style="19" customWidth="1"/>
    <col min="7" max="7" width="18.44140625" style="19" customWidth="1"/>
    <col min="8" max="8" width="16.44140625" style="19" customWidth="1"/>
    <col min="9" max="9" width="11.88671875" style="19" customWidth="1"/>
    <col min="10" max="10" width="17.6640625" style="19" customWidth="1"/>
    <col min="11" max="11" width="16.88671875" style="19" customWidth="1"/>
    <col min="12" max="12" width="13" style="19" customWidth="1"/>
    <col min="13" max="13" width="16.44140625" style="19" customWidth="1"/>
    <col min="14" max="16384" width="9.109375" style="19"/>
  </cols>
  <sheetData>
    <row r="3" spans="1:13" x14ac:dyDescent="0.25">
      <c r="D3" s="240" t="s">
        <v>0</v>
      </c>
      <c r="E3" s="240"/>
      <c r="F3" s="240"/>
      <c r="G3" s="240"/>
      <c r="H3" s="240"/>
      <c r="I3" s="23"/>
    </row>
    <row r="4" spans="1:13" x14ac:dyDescent="0.25">
      <c r="C4" s="51"/>
      <c r="D4" s="240" t="s">
        <v>15</v>
      </c>
      <c r="E4" s="240"/>
      <c r="F4" s="240"/>
      <c r="G4" s="240"/>
      <c r="H4" s="240"/>
    </row>
    <row r="5" spans="1:13" x14ac:dyDescent="0.25">
      <c r="D5" s="240" t="s">
        <v>16</v>
      </c>
      <c r="E5" s="240"/>
      <c r="F5" s="240"/>
      <c r="G5" s="240"/>
      <c r="H5" s="240"/>
      <c r="I5" s="94"/>
      <c r="J5" s="94"/>
    </row>
    <row r="7" spans="1:13" x14ac:dyDescent="0.25">
      <c r="D7" s="241" t="s">
        <v>113</v>
      </c>
      <c r="E7" s="241"/>
      <c r="F7" s="241"/>
      <c r="G7" s="241"/>
      <c r="H7" s="241"/>
      <c r="I7" s="25"/>
      <c r="J7" s="25"/>
      <c r="K7" s="25"/>
      <c r="L7" s="25"/>
    </row>
    <row r="8" spans="1:13" x14ac:dyDescent="0.25">
      <c r="D8" s="242" t="s">
        <v>3</v>
      </c>
      <c r="E8" s="242"/>
      <c r="F8" s="242"/>
      <c r="G8" s="242"/>
      <c r="H8" s="242"/>
      <c r="I8" s="25"/>
      <c r="J8" s="25"/>
      <c r="K8" s="25"/>
      <c r="L8" s="25"/>
    </row>
    <row r="10" spans="1:13" x14ac:dyDescent="0.25">
      <c r="D10" s="240" t="s">
        <v>226</v>
      </c>
      <c r="E10" s="240"/>
      <c r="F10" s="240"/>
      <c r="G10" s="240"/>
      <c r="H10" s="240"/>
    </row>
    <row r="11" spans="1:13" x14ac:dyDescent="0.25">
      <c r="H11" s="94"/>
    </row>
    <row r="12" spans="1:13" x14ac:dyDescent="0.25">
      <c r="A12" s="243" t="s">
        <v>91</v>
      </c>
      <c r="B12" s="243"/>
      <c r="C12" s="52"/>
      <c r="D12" s="25"/>
      <c r="E12" s="241" t="s">
        <v>117</v>
      </c>
      <c r="F12" s="241"/>
      <c r="G12" s="241"/>
      <c r="H12" s="241"/>
      <c r="I12" s="241"/>
      <c r="J12" s="241"/>
      <c r="K12" s="241"/>
      <c r="L12" s="241"/>
      <c r="M12" s="241"/>
    </row>
    <row r="13" spans="1:13" x14ac:dyDescent="0.25">
      <c r="A13" s="25" t="s">
        <v>17</v>
      </c>
      <c r="B13" s="25"/>
      <c r="C13" s="25"/>
      <c r="D13" s="25"/>
      <c r="E13" s="242" t="s">
        <v>18</v>
      </c>
      <c r="F13" s="242"/>
      <c r="G13" s="242"/>
      <c r="H13" s="242"/>
      <c r="I13" s="242"/>
      <c r="J13" s="242"/>
      <c r="K13" s="242"/>
      <c r="L13" s="242"/>
      <c r="M13" s="242"/>
    </row>
    <row r="14" spans="1:13" x14ac:dyDescent="0.25">
      <c r="H14" s="94"/>
    </row>
    <row r="16" spans="1:13" ht="36" customHeight="1" x14ac:dyDescent="0.25">
      <c r="A16" s="238" t="s">
        <v>19</v>
      </c>
      <c r="B16" s="237" t="s">
        <v>20</v>
      </c>
      <c r="C16" s="238" t="s">
        <v>21</v>
      </c>
      <c r="D16" s="238" t="s">
        <v>22</v>
      </c>
      <c r="E16" s="239" t="s">
        <v>26</v>
      </c>
      <c r="F16" s="239"/>
      <c r="G16" s="239"/>
      <c r="H16" s="237" t="s">
        <v>27</v>
      </c>
      <c r="I16" s="237"/>
      <c r="J16" s="237"/>
      <c r="K16" s="237" t="s">
        <v>28</v>
      </c>
      <c r="L16" s="237"/>
      <c r="M16" s="237"/>
    </row>
    <row r="17" spans="1:14" ht="27.6" x14ac:dyDescent="0.25">
      <c r="A17" s="238"/>
      <c r="B17" s="237"/>
      <c r="C17" s="238"/>
      <c r="D17" s="238"/>
      <c r="E17" s="95" t="s">
        <v>23</v>
      </c>
      <c r="F17" s="95" t="s">
        <v>24</v>
      </c>
      <c r="G17" s="95" t="s">
        <v>25</v>
      </c>
      <c r="H17" s="95" t="s">
        <v>23</v>
      </c>
      <c r="I17" s="95" t="s">
        <v>24</v>
      </c>
      <c r="J17" s="95" t="s">
        <v>25</v>
      </c>
      <c r="K17" s="95" t="s">
        <v>23</v>
      </c>
      <c r="L17" s="95" t="s">
        <v>24</v>
      </c>
      <c r="M17" s="95" t="s">
        <v>25</v>
      </c>
    </row>
    <row r="18" spans="1:14" ht="12.75" customHeight="1" x14ac:dyDescent="0.25">
      <c r="A18" s="95"/>
      <c r="B18" s="226" t="s">
        <v>461</v>
      </c>
      <c r="C18" s="256"/>
      <c r="D18" s="256"/>
      <c r="E18" s="256"/>
      <c r="F18" s="256"/>
      <c r="G18" s="256"/>
      <c r="H18" s="256"/>
      <c r="I18" s="256"/>
      <c r="J18" s="256"/>
      <c r="K18" s="256"/>
      <c r="L18" s="256"/>
      <c r="M18" s="257"/>
    </row>
    <row r="19" spans="1:14" x14ac:dyDescent="0.25">
      <c r="A19" s="96">
        <v>1</v>
      </c>
      <c r="B19" s="136" t="s">
        <v>128</v>
      </c>
      <c r="C19" s="136"/>
      <c r="D19" s="137"/>
      <c r="E19" s="64"/>
      <c r="F19" s="64"/>
      <c r="G19" s="64"/>
      <c r="H19" s="66"/>
      <c r="I19" s="66"/>
      <c r="J19" s="66"/>
      <c r="K19" s="66"/>
      <c r="L19" s="174"/>
      <c r="M19" s="174"/>
    </row>
    <row r="20" spans="1:14" s="1" customFormat="1" x14ac:dyDescent="0.25">
      <c r="A20" s="93"/>
      <c r="B20" s="132" t="s">
        <v>57</v>
      </c>
      <c r="C20" s="133" t="s">
        <v>35</v>
      </c>
      <c r="D20" s="132" t="s">
        <v>114</v>
      </c>
      <c r="E20" s="58">
        <v>139380</v>
      </c>
      <c r="F20" s="58">
        <v>0</v>
      </c>
      <c r="G20" s="58">
        <f>E20+F20</f>
        <v>139380</v>
      </c>
      <c r="H20" s="59">
        <v>99550</v>
      </c>
      <c r="I20" s="59">
        <v>0</v>
      </c>
      <c r="J20" s="59">
        <f>H20+I20</f>
        <v>99550</v>
      </c>
      <c r="K20" s="59">
        <f>H20-E20</f>
        <v>-39830</v>
      </c>
      <c r="L20" s="59">
        <f>I20-F20</f>
        <v>0</v>
      </c>
      <c r="M20" s="59">
        <f t="shared" ref="M20" si="0">K20+L20</f>
        <v>-39830</v>
      </c>
      <c r="N20" s="69"/>
    </row>
    <row r="21" spans="1:14" ht="35.25" customHeight="1" x14ac:dyDescent="0.25">
      <c r="A21" s="96"/>
      <c r="B21" s="137" t="s">
        <v>162</v>
      </c>
      <c r="C21" s="136" t="s">
        <v>32</v>
      </c>
      <c r="D21" s="132" t="s">
        <v>216</v>
      </c>
      <c r="E21" s="67">
        <v>8</v>
      </c>
      <c r="F21" s="67">
        <v>0</v>
      </c>
      <c r="G21" s="67">
        <f>E21+F21</f>
        <v>8</v>
      </c>
      <c r="H21" s="62">
        <v>5</v>
      </c>
      <c r="I21" s="62">
        <v>0</v>
      </c>
      <c r="J21" s="62">
        <f>H21+I21</f>
        <v>5</v>
      </c>
      <c r="K21" s="59">
        <f>H21-E21</f>
        <v>-3</v>
      </c>
      <c r="L21" s="59">
        <f>I21-F21</f>
        <v>0</v>
      </c>
      <c r="M21" s="62">
        <f>K21+L21</f>
        <v>-3</v>
      </c>
    </row>
    <row r="22" spans="1:14" x14ac:dyDescent="0.25">
      <c r="A22" s="95">
        <v>2</v>
      </c>
      <c r="B22" s="136" t="s">
        <v>129</v>
      </c>
      <c r="C22" s="50"/>
      <c r="D22" s="132"/>
      <c r="E22" s="68"/>
      <c r="F22" s="68"/>
      <c r="G22" s="67"/>
      <c r="H22" s="62"/>
      <c r="I22" s="62"/>
      <c r="J22" s="62"/>
      <c r="K22" s="62"/>
      <c r="L22" s="62"/>
      <c r="M22" s="62"/>
    </row>
    <row r="23" spans="1:14" ht="36.75" customHeight="1" x14ac:dyDescent="0.25">
      <c r="A23" s="96"/>
      <c r="B23" s="137" t="s">
        <v>161</v>
      </c>
      <c r="C23" s="136" t="s">
        <v>32</v>
      </c>
      <c r="D23" s="132" t="s">
        <v>216</v>
      </c>
      <c r="E23" s="62">
        <v>1086</v>
      </c>
      <c r="F23" s="62">
        <v>0</v>
      </c>
      <c r="G23" s="67">
        <f t="shared" ref="G23:G28" si="1">E23+F23</f>
        <v>1086</v>
      </c>
      <c r="H23" s="62">
        <v>0</v>
      </c>
      <c r="I23" s="62">
        <v>0</v>
      </c>
      <c r="J23" s="62">
        <f t="shared" ref="J23:J28" si="2">H23+I23</f>
        <v>0</v>
      </c>
      <c r="K23" s="59">
        <f>H23-E23</f>
        <v>-1086</v>
      </c>
      <c r="L23" s="59">
        <f>I23-F23</f>
        <v>0</v>
      </c>
      <c r="M23" s="62">
        <f t="shared" ref="M23:M28" si="3">K23+L23</f>
        <v>-1086</v>
      </c>
    </row>
    <row r="24" spans="1:14" x14ac:dyDescent="0.25">
      <c r="A24" s="96">
        <v>3</v>
      </c>
      <c r="B24" s="136" t="s">
        <v>130</v>
      </c>
      <c r="C24" s="136"/>
      <c r="D24" s="132"/>
      <c r="E24" s="62"/>
      <c r="F24" s="62"/>
      <c r="G24" s="67"/>
      <c r="H24" s="62"/>
      <c r="I24" s="62"/>
      <c r="J24" s="62"/>
      <c r="K24" s="62"/>
      <c r="L24" s="62"/>
      <c r="M24" s="62"/>
    </row>
    <row r="25" spans="1:14" ht="54" customHeight="1" x14ac:dyDescent="0.25">
      <c r="A25" s="96"/>
      <c r="B25" s="137" t="s">
        <v>163</v>
      </c>
      <c r="C25" s="136" t="s">
        <v>35</v>
      </c>
      <c r="D25" s="136" t="s">
        <v>115</v>
      </c>
      <c r="E25" s="62">
        <v>128.34</v>
      </c>
      <c r="F25" s="62">
        <v>0</v>
      </c>
      <c r="G25" s="67">
        <f t="shared" si="1"/>
        <v>128.34</v>
      </c>
      <c r="H25" s="62">
        <v>0</v>
      </c>
      <c r="I25" s="62">
        <v>0</v>
      </c>
      <c r="J25" s="62">
        <f t="shared" si="2"/>
        <v>0</v>
      </c>
      <c r="K25" s="59">
        <f>H25-E25</f>
        <v>-128.34</v>
      </c>
      <c r="L25" s="59">
        <f>I25-F25</f>
        <v>0</v>
      </c>
      <c r="M25" s="62">
        <f t="shared" si="3"/>
        <v>-128.34</v>
      </c>
    </row>
    <row r="26" spans="1:14" ht="21.75" customHeight="1" x14ac:dyDescent="0.25">
      <c r="A26" s="96"/>
      <c r="B26" s="137" t="s">
        <v>116</v>
      </c>
      <c r="C26" s="136" t="s">
        <v>35</v>
      </c>
      <c r="D26" s="136" t="s">
        <v>115</v>
      </c>
      <c r="E26" s="62">
        <v>17422.5</v>
      </c>
      <c r="F26" s="62">
        <v>0</v>
      </c>
      <c r="G26" s="67">
        <f t="shared" si="1"/>
        <v>17422.5</v>
      </c>
      <c r="H26" s="62">
        <v>19910</v>
      </c>
      <c r="I26" s="62">
        <v>0</v>
      </c>
      <c r="J26" s="62">
        <f t="shared" si="2"/>
        <v>19910</v>
      </c>
      <c r="K26" s="59">
        <f>H26-E26</f>
        <v>2487.5</v>
      </c>
      <c r="L26" s="59">
        <f>I26-F26</f>
        <v>0</v>
      </c>
      <c r="M26" s="62">
        <f t="shared" si="3"/>
        <v>2487.5</v>
      </c>
    </row>
    <row r="27" spans="1:14" x14ac:dyDescent="0.25">
      <c r="A27" s="96">
        <v>4</v>
      </c>
      <c r="B27" s="136" t="s">
        <v>126</v>
      </c>
      <c r="C27" s="136"/>
      <c r="D27" s="136"/>
      <c r="E27" s="62"/>
      <c r="F27" s="62"/>
      <c r="G27" s="67"/>
      <c r="H27" s="62"/>
      <c r="I27" s="62"/>
      <c r="J27" s="62"/>
      <c r="K27" s="62"/>
      <c r="L27" s="62"/>
      <c r="M27" s="62"/>
    </row>
    <row r="28" spans="1:14" ht="49.5" customHeight="1" x14ac:dyDescent="0.25">
      <c r="A28" s="22"/>
      <c r="B28" s="137" t="s">
        <v>164</v>
      </c>
      <c r="C28" s="136" t="s">
        <v>169</v>
      </c>
      <c r="D28" s="136" t="s">
        <v>115</v>
      </c>
      <c r="E28" s="62">
        <v>10.5</v>
      </c>
      <c r="F28" s="62">
        <v>0</v>
      </c>
      <c r="G28" s="67">
        <f t="shared" si="1"/>
        <v>10.5</v>
      </c>
      <c r="H28" s="62">
        <v>6.6</v>
      </c>
      <c r="I28" s="62">
        <v>0</v>
      </c>
      <c r="J28" s="62">
        <f t="shared" si="2"/>
        <v>6.6</v>
      </c>
      <c r="K28" s="59">
        <f>H28-E28</f>
        <v>-3.9000000000000004</v>
      </c>
      <c r="L28" s="59">
        <f>I28-F28</f>
        <v>0</v>
      </c>
      <c r="M28" s="62">
        <f t="shared" si="3"/>
        <v>-3.9000000000000004</v>
      </c>
    </row>
    <row r="29" spans="1:14" ht="34.5" customHeight="1" x14ac:dyDescent="0.25"/>
    <row r="30" spans="1:14" s="127" customFormat="1" x14ac:dyDescent="0.25">
      <c r="A30" s="61" t="s">
        <v>224</v>
      </c>
      <c r="H30" s="126"/>
      <c r="I30" s="126"/>
      <c r="K30" s="214" t="s">
        <v>225</v>
      </c>
      <c r="L30" s="214"/>
    </row>
    <row r="31" spans="1:14" x14ac:dyDescent="0.25">
      <c r="H31" s="242" t="s">
        <v>13</v>
      </c>
      <c r="I31" s="242"/>
      <c r="K31" s="246" t="s">
        <v>14</v>
      </c>
      <c r="L31" s="246"/>
    </row>
  </sheetData>
  <mergeCells count="20">
    <mergeCell ref="D3:H3"/>
    <mergeCell ref="D4:H4"/>
    <mergeCell ref="D5:H5"/>
    <mergeCell ref="D7:H7"/>
    <mergeCell ref="D8:H8"/>
    <mergeCell ref="H31:I31"/>
    <mergeCell ref="K31:L31"/>
    <mergeCell ref="B18:M18"/>
    <mergeCell ref="K30:L30"/>
    <mergeCell ref="D10:H10"/>
    <mergeCell ref="A12:B12"/>
    <mergeCell ref="E12:M12"/>
    <mergeCell ref="E13:M13"/>
    <mergeCell ref="A16:A17"/>
    <mergeCell ref="B16:B17"/>
    <mergeCell ref="C16:C17"/>
    <mergeCell ref="D16:D17"/>
    <mergeCell ref="E16:G16"/>
    <mergeCell ref="H16:J16"/>
    <mergeCell ref="K16:M16"/>
  </mergeCells>
  <pageMargins left="0.70866141732283472" right="0.70866141732283472" top="1.1417322834645669" bottom="0.35433070866141736" header="0.31496062992125984" footer="0.31496062992125984"/>
  <pageSetup paperSize="9" scale="47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BR49"/>
  <sheetViews>
    <sheetView view="pageBreakPreview" topLeftCell="A42" zoomScale="90" zoomScaleNormal="73" zoomScaleSheetLayoutView="90" workbookViewId="0">
      <selection activeCell="H46" sqref="H46"/>
    </sheetView>
  </sheetViews>
  <sheetFormatPr defaultRowHeight="14.4" x14ac:dyDescent="0.3"/>
  <cols>
    <col min="1" max="1" width="14.33203125" customWidth="1"/>
    <col min="2" max="2" width="31.44140625" customWidth="1"/>
    <col min="3" max="3" width="13.33203125" customWidth="1"/>
    <col min="4" max="4" width="21.109375" customWidth="1"/>
    <col min="5" max="5" width="16.5546875" customWidth="1"/>
    <col min="6" max="6" width="14.33203125" customWidth="1"/>
    <col min="7" max="7" width="13" customWidth="1"/>
    <col min="8" max="8" width="13.44140625" customWidth="1"/>
    <col min="9" max="9" width="14.6640625" customWidth="1"/>
    <col min="10" max="10" width="13.44140625" customWidth="1"/>
    <col min="11" max="11" width="13" customWidth="1"/>
    <col min="12" max="12" width="11.33203125" customWidth="1"/>
    <col min="13" max="13" width="15.6640625" customWidth="1"/>
  </cols>
  <sheetData>
    <row r="1" spans="1:13" x14ac:dyDescent="0.3">
      <c r="A1" s="19"/>
      <c r="B1" s="19"/>
      <c r="C1" s="19"/>
      <c r="D1" s="19"/>
      <c r="E1" s="19"/>
      <c r="F1" s="19"/>
      <c r="G1" s="19"/>
      <c r="H1" s="19"/>
      <c r="I1" s="19"/>
      <c r="K1" s="19"/>
      <c r="L1" s="19"/>
      <c r="M1" s="19"/>
    </row>
    <row r="2" spans="1:13" x14ac:dyDescent="0.3">
      <c r="A2" s="19"/>
      <c r="B2" s="19"/>
      <c r="C2" s="19"/>
      <c r="D2" s="240" t="s">
        <v>0</v>
      </c>
      <c r="E2" s="240"/>
      <c r="F2" s="240"/>
      <c r="G2" s="240"/>
      <c r="H2" s="240"/>
      <c r="I2" s="23"/>
      <c r="J2" s="19"/>
      <c r="K2" s="19"/>
      <c r="L2" s="19"/>
      <c r="M2" s="19"/>
    </row>
    <row r="3" spans="1:13" x14ac:dyDescent="0.3">
      <c r="A3" s="19"/>
      <c r="B3" s="19"/>
      <c r="C3" s="51"/>
      <c r="D3" s="240" t="s">
        <v>15</v>
      </c>
      <c r="E3" s="240"/>
      <c r="F3" s="240"/>
      <c r="G3" s="240"/>
      <c r="H3" s="240"/>
      <c r="I3" s="19"/>
      <c r="J3" s="19"/>
      <c r="K3" s="19"/>
      <c r="L3" s="19"/>
      <c r="M3" s="19"/>
    </row>
    <row r="4" spans="1:13" x14ac:dyDescent="0.3">
      <c r="A4" s="19"/>
      <c r="B4" s="19"/>
      <c r="C4" s="19"/>
      <c r="D4" s="240" t="s">
        <v>16</v>
      </c>
      <c r="E4" s="240"/>
      <c r="F4" s="240"/>
      <c r="G4" s="240"/>
      <c r="H4" s="240"/>
      <c r="I4" s="86"/>
      <c r="J4" s="86"/>
      <c r="K4" s="19"/>
      <c r="L4" s="19"/>
      <c r="M4" s="19"/>
    </row>
    <row r="5" spans="1:13" x14ac:dyDescent="0.3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1:13" x14ac:dyDescent="0.3">
      <c r="A6" s="19"/>
      <c r="B6" s="19"/>
      <c r="C6" s="19"/>
      <c r="D6" s="241" t="s">
        <v>113</v>
      </c>
      <c r="E6" s="241"/>
      <c r="F6" s="241"/>
      <c r="G6" s="241"/>
      <c r="H6" s="241"/>
      <c r="I6" s="25"/>
      <c r="J6" s="25"/>
      <c r="K6" s="25"/>
      <c r="L6" s="25"/>
      <c r="M6" s="19"/>
    </row>
    <row r="7" spans="1:13" x14ac:dyDescent="0.3">
      <c r="A7" s="19"/>
      <c r="B7" s="19"/>
      <c r="C7" s="19"/>
      <c r="D7" s="242" t="s">
        <v>3</v>
      </c>
      <c r="E7" s="242"/>
      <c r="F7" s="242"/>
      <c r="G7" s="242"/>
      <c r="H7" s="242"/>
      <c r="I7" s="25"/>
      <c r="J7" s="25"/>
      <c r="K7" s="25"/>
      <c r="L7" s="25"/>
      <c r="M7" s="19"/>
    </row>
    <row r="8" spans="1:13" x14ac:dyDescent="0.3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1:13" x14ac:dyDescent="0.3">
      <c r="A9" s="19"/>
      <c r="B9" s="19"/>
      <c r="C9" s="19"/>
      <c r="D9" s="240" t="s">
        <v>226</v>
      </c>
      <c r="E9" s="240"/>
      <c r="F9" s="240"/>
      <c r="G9" s="240"/>
      <c r="H9" s="240"/>
      <c r="I9" s="19"/>
      <c r="J9" s="19"/>
      <c r="K9" s="19"/>
      <c r="L9" s="19"/>
      <c r="M9" s="19"/>
    </row>
    <row r="10" spans="1:13" x14ac:dyDescent="0.3">
      <c r="A10" s="19"/>
      <c r="B10" s="19"/>
      <c r="C10" s="19"/>
      <c r="D10" s="19"/>
      <c r="E10" s="19"/>
      <c r="F10" s="19"/>
      <c r="G10" s="19"/>
      <c r="H10" s="86"/>
      <c r="I10" s="19"/>
      <c r="J10" s="19"/>
      <c r="K10" s="19"/>
      <c r="L10" s="19"/>
      <c r="M10" s="19"/>
    </row>
    <row r="11" spans="1:13" ht="15" customHeight="1" x14ac:dyDescent="0.3">
      <c r="A11" s="243" t="s">
        <v>123</v>
      </c>
      <c r="B11" s="243"/>
      <c r="C11" s="52"/>
      <c r="D11" s="52"/>
      <c r="E11" s="54"/>
      <c r="F11" s="244" t="s">
        <v>93</v>
      </c>
      <c r="G11" s="244"/>
      <c r="H11" s="244"/>
      <c r="I11" s="244"/>
      <c r="J11" s="244"/>
      <c r="K11" s="244"/>
      <c r="L11" s="244"/>
      <c r="M11" s="244"/>
    </row>
    <row r="12" spans="1:13" x14ac:dyDescent="0.3">
      <c r="A12" s="25" t="s">
        <v>17</v>
      </c>
      <c r="B12" s="25"/>
      <c r="C12" s="25"/>
      <c r="D12" s="25"/>
      <c r="E12" s="262" t="s">
        <v>124</v>
      </c>
      <c r="F12" s="262"/>
      <c r="G12" s="262"/>
      <c r="H12" s="262"/>
      <c r="I12" s="262"/>
      <c r="J12" s="262"/>
      <c r="K12" s="262"/>
      <c r="L12" s="262"/>
      <c r="M12" s="262"/>
    </row>
    <row r="13" spans="1:13" x14ac:dyDescent="0.3">
      <c r="A13" s="19"/>
      <c r="B13" s="19"/>
      <c r="C13" s="19"/>
      <c r="D13" s="19"/>
      <c r="E13" s="19"/>
      <c r="F13" s="19"/>
      <c r="G13" s="19"/>
      <c r="H13" s="86"/>
      <c r="I13" s="19"/>
      <c r="J13" s="19"/>
      <c r="K13" s="19"/>
      <c r="L13" s="19"/>
      <c r="M13" s="19"/>
    </row>
    <row r="15" spans="1:13" x14ac:dyDescent="0.3">
      <c r="A15" s="238" t="s">
        <v>19</v>
      </c>
      <c r="B15" s="237" t="s">
        <v>20</v>
      </c>
      <c r="C15" s="238" t="s">
        <v>21</v>
      </c>
      <c r="D15" s="238" t="s">
        <v>22</v>
      </c>
      <c r="E15" s="239" t="s">
        <v>26</v>
      </c>
      <c r="F15" s="239"/>
      <c r="G15" s="239"/>
      <c r="H15" s="237" t="s">
        <v>27</v>
      </c>
      <c r="I15" s="237"/>
      <c r="J15" s="237"/>
      <c r="K15" s="237" t="s">
        <v>28</v>
      </c>
      <c r="L15" s="237"/>
      <c r="M15" s="237"/>
    </row>
    <row r="16" spans="1:13" ht="27.6" x14ac:dyDescent="0.3">
      <c r="A16" s="238"/>
      <c r="B16" s="237"/>
      <c r="C16" s="238"/>
      <c r="D16" s="238"/>
      <c r="E16" s="85" t="s">
        <v>23</v>
      </c>
      <c r="F16" s="85" t="s">
        <v>24</v>
      </c>
      <c r="G16" s="85" t="s">
        <v>25</v>
      </c>
      <c r="H16" s="85" t="s">
        <v>23</v>
      </c>
      <c r="I16" s="85" t="s">
        <v>24</v>
      </c>
      <c r="J16" s="85" t="s">
        <v>25</v>
      </c>
      <c r="K16" s="85" t="s">
        <v>23</v>
      </c>
      <c r="L16" s="85" t="s">
        <v>24</v>
      </c>
      <c r="M16" s="85" t="s">
        <v>25</v>
      </c>
    </row>
    <row r="17" spans="1:70" ht="15" customHeight="1" x14ac:dyDescent="0.3">
      <c r="A17" s="85"/>
      <c r="B17" s="259" t="s">
        <v>118</v>
      </c>
      <c r="C17" s="260"/>
      <c r="D17" s="260"/>
      <c r="E17" s="260"/>
      <c r="F17" s="260"/>
      <c r="G17" s="260"/>
      <c r="H17" s="260"/>
      <c r="I17" s="260"/>
      <c r="J17" s="260"/>
      <c r="K17" s="260"/>
      <c r="L17" s="260"/>
      <c r="M17" s="261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90"/>
      <c r="AK17" s="90"/>
      <c r="AL17" s="90"/>
      <c r="AM17" s="90"/>
      <c r="AN17" s="90"/>
      <c r="AO17" s="90"/>
      <c r="AP17" s="90"/>
      <c r="AQ17" s="90"/>
      <c r="AR17" s="90"/>
      <c r="AS17" s="90"/>
      <c r="AT17" s="90"/>
      <c r="AU17" s="90"/>
      <c r="AV17" s="90"/>
      <c r="AW17" s="90"/>
      <c r="AX17" s="90"/>
      <c r="AY17" s="90"/>
      <c r="AZ17" s="90"/>
      <c r="BA17" s="90"/>
      <c r="BB17" s="90"/>
      <c r="BC17" s="90"/>
      <c r="BD17" s="90"/>
      <c r="BE17" s="90"/>
      <c r="BF17" s="90"/>
      <c r="BG17" s="90"/>
      <c r="BH17" s="90"/>
      <c r="BI17" s="90"/>
      <c r="BJ17" s="90"/>
      <c r="BK17" s="90"/>
      <c r="BL17" s="90"/>
      <c r="BM17" s="90"/>
      <c r="BN17" s="90"/>
      <c r="BO17" s="90"/>
      <c r="BP17" s="90"/>
      <c r="BQ17" s="90"/>
      <c r="BR17" s="91"/>
    </row>
    <row r="18" spans="1:70" x14ac:dyDescent="0.3">
      <c r="A18" s="84">
        <v>1</v>
      </c>
      <c r="B18" s="171" t="s">
        <v>128</v>
      </c>
      <c r="C18" s="171"/>
      <c r="D18" s="172"/>
      <c r="E18" s="64"/>
      <c r="F18" s="64"/>
      <c r="G18" s="64"/>
      <c r="H18" s="66"/>
      <c r="I18" s="66"/>
      <c r="J18" s="66"/>
      <c r="K18" s="66"/>
      <c r="L18" s="66"/>
      <c r="M18" s="66"/>
    </row>
    <row r="19" spans="1:70" ht="74.400000000000006" customHeight="1" x14ac:dyDescent="0.3">
      <c r="A19" s="84"/>
      <c r="B19" s="172" t="s">
        <v>464</v>
      </c>
      <c r="C19" s="171" t="str">
        <f>[1]Sheet1!$X$58</f>
        <v>од.</v>
      </c>
      <c r="D19" s="172" t="str">
        <f>[1]Sheet1!$AB$58</f>
        <v>мережа</v>
      </c>
      <c r="E19" s="64">
        <v>1</v>
      </c>
      <c r="F19" s="64">
        <v>0</v>
      </c>
      <c r="G19" s="64">
        <f>E19+F19</f>
        <v>1</v>
      </c>
      <c r="H19" s="31">
        <v>1</v>
      </c>
      <c r="I19" s="31">
        <v>0</v>
      </c>
      <c r="J19" s="31">
        <f>H19+I19</f>
        <v>1</v>
      </c>
      <c r="K19" s="59">
        <f t="shared" ref="K19:L24" si="0">H19-E19</f>
        <v>0</v>
      </c>
      <c r="L19" s="59">
        <f t="shared" si="0"/>
        <v>0</v>
      </c>
      <c r="M19" s="59">
        <f t="shared" ref="M19" si="1">K19+L19</f>
        <v>0</v>
      </c>
    </row>
    <row r="20" spans="1:70" ht="83.25" customHeight="1" x14ac:dyDescent="0.3">
      <c r="A20" s="84"/>
      <c r="B20" s="172" t="s">
        <v>465</v>
      </c>
      <c r="C20" s="171" t="str">
        <f>[1]Sheet1!$X$61</f>
        <v>грн.</v>
      </c>
      <c r="D20" s="172" t="s">
        <v>114</v>
      </c>
      <c r="E20" s="64">
        <v>3235456</v>
      </c>
      <c r="F20" s="64">
        <v>3200</v>
      </c>
      <c r="G20" s="64">
        <f>E20+F20</f>
        <v>3238656</v>
      </c>
      <c r="H20" s="31">
        <v>773282</v>
      </c>
      <c r="I20" s="31">
        <v>0</v>
      </c>
      <c r="J20" s="31">
        <f t="shared" ref="J20:J24" si="2">H20+I20</f>
        <v>773282</v>
      </c>
      <c r="K20" s="59">
        <f t="shared" si="0"/>
        <v>-2462174</v>
      </c>
      <c r="L20" s="59">
        <f t="shared" si="0"/>
        <v>-3200</v>
      </c>
      <c r="M20" s="59">
        <f t="shared" ref="M20" si="3">K20+L20</f>
        <v>-2465374</v>
      </c>
    </row>
    <row r="21" spans="1:70" ht="88.5" customHeight="1" x14ac:dyDescent="0.3">
      <c r="A21" s="84"/>
      <c r="B21" s="172" t="s">
        <v>462</v>
      </c>
      <c r="C21" s="171"/>
      <c r="D21" s="172"/>
      <c r="E21" s="64">
        <v>23.5</v>
      </c>
      <c r="F21" s="64">
        <v>0</v>
      </c>
      <c r="G21" s="64">
        <f>E21+F21</f>
        <v>23.5</v>
      </c>
      <c r="H21" s="31">
        <v>17.75</v>
      </c>
      <c r="I21" s="31">
        <v>0</v>
      </c>
      <c r="J21" s="31">
        <f t="shared" si="2"/>
        <v>17.75</v>
      </c>
      <c r="K21" s="59">
        <f t="shared" si="0"/>
        <v>-5.75</v>
      </c>
      <c r="L21" s="59">
        <f t="shared" si="0"/>
        <v>0</v>
      </c>
      <c r="M21" s="31">
        <f t="shared" ref="M21:M24" si="4">K21+L21</f>
        <v>-5.75</v>
      </c>
    </row>
    <row r="22" spans="1:70" x14ac:dyDescent="0.3">
      <c r="A22" s="108"/>
      <c r="B22" s="172" t="s">
        <v>221</v>
      </c>
      <c r="C22" s="171" t="str">
        <f>[1]Sheet1!$X$64</f>
        <v>осіб</v>
      </c>
      <c r="D22" s="172" t="str">
        <f>[1]Sheet1!$AB$64</f>
        <v>штатний розпис</v>
      </c>
      <c r="E22" s="64">
        <v>17</v>
      </c>
      <c r="F22" s="64">
        <v>0</v>
      </c>
      <c r="G22" s="64">
        <f t="shared" ref="G22:G23" si="5">E22+F22</f>
        <v>17</v>
      </c>
      <c r="H22" s="31">
        <v>11.25</v>
      </c>
      <c r="I22" s="31">
        <v>0</v>
      </c>
      <c r="J22" s="31">
        <f t="shared" si="2"/>
        <v>11.25</v>
      </c>
      <c r="K22" s="59">
        <f t="shared" ref="K22:K23" si="6">H22-E22</f>
        <v>-5.75</v>
      </c>
      <c r="L22" s="59">
        <f t="shared" ref="L22:L23" si="7">I22-F22</f>
        <v>0</v>
      </c>
      <c r="M22" s="31">
        <f t="shared" ref="M22:M23" si="8">K22+L22</f>
        <v>-5.75</v>
      </c>
    </row>
    <row r="23" spans="1:70" x14ac:dyDescent="0.3">
      <c r="A23" s="108"/>
      <c r="B23" s="172" t="s">
        <v>222</v>
      </c>
      <c r="C23" s="171" t="str">
        <f>[1]Sheet1!$X$64</f>
        <v>осіб</v>
      </c>
      <c r="D23" s="172" t="str">
        <f>[1]Sheet1!$AB$64</f>
        <v>штатний розпис</v>
      </c>
      <c r="E23" s="64">
        <v>6.5</v>
      </c>
      <c r="F23" s="64">
        <v>0</v>
      </c>
      <c r="G23" s="64">
        <f t="shared" si="5"/>
        <v>6.5</v>
      </c>
      <c r="H23" s="31">
        <v>6.5</v>
      </c>
      <c r="I23" s="31">
        <v>0</v>
      </c>
      <c r="J23" s="31">
        <f t="shared" si="2"/>
        <v>6.5</v>
      </c>
      <c r="K23" s="59">
        <f t="shared" si="6"/>
        <v>0</v>
      </c>
      <c r="L23" s="59">
        <f t="shared" si="7"/>
        <v>0</v>
      </c>
      <c r="M23" s="31">
        <f t="shared" si="8"/>
        <v>0</v>
      </c>
    </row>
    <row r="24" spans="1:70" x14ac:dyDescent="0.3">
      <c r="A24" s="84"/>
      <c r="B24" s="171" t="s">
        <v>463</v>
      </c>
      <c r="C24" s="171"/>
      <c r="D24" s="172"/>
      <c r="E24" s="64">
        <v>18</v>
      </c>
      <c r="F24" s="64">
        <v>0</v>
      </c>
      <c r="G24" s="64">
        <f>E24+F24</f>
        <v>18</v>
      </c>
      <c r="H24" s="31">
        <v>12.75</v>
      </c>
      <c r="I24" s="31">
        <v>0</v>
      </c>
      <c r="J24" s="31">
        <f t="shared" si="2"/>
        <v>12.75</v>
      </c>
      <c r="K24" s="59">
        <f t="shared" si="0"/>
        <v>-5.25</v>
      </c>
      <c r="L24" s="59">
        <f t="shared" si="0"/>
        <v>0</v>
      </c>
      <c r="M24" s="31">
        <f t="shared" si="4"/>
        <v>-5.25</v>
      </c>
    </row>
    <row r="25" spans="1:70" x14ac:dyDescent="0.3">
      <c r="A25" s="108"/>
      <c r="B25" s="172" t="s">
        <v>221</v>
      </c>
      <c r="C25" s="171" t="str">
        <f>[1]Sheet1!$X$67</f>
        <v>осіб</v>
      </c>
      <c r="D25" s="172" t="str">
        <f>[1]Sheet1!$AB$67</f>
        <v>штатний розпис</v>
      </c>
      <c r="E25" s="64">
        <v>15</v>
      </c>
      <c r="F25" s="64">
        <v>0</v>
      </c>
      <c r="G25" s="64">
        <f t="shared" ref="G25:G26" si="9">E25+F25</f>
        <v>15</v>
      </c>
      <c r="H25" s="31">
        <v>10.75</v>
      </c>
      <c r="I25" s="31">
        <v>0</v>
      </c>
      <c r="J25" s="31">
        <f t="shared" ref="J25:J26" si="10">H25+I25</f>
        <v>10.75</v>
      </c>
      <c r="K25" s="59">
        <f t="shared" ref="K25:K26" si="11">H25-E25</f>
        <v>-4.25</v>
      </c>
      <c r="L25" s="59">
        <f t="shared" ref="L25" si="12">I25-F25</f>
        <v>0</v>
      </c>
      <c r="M25" s="31">
        <f t="shared" ref="M25" si="13">K25+L25</f>
        <v>-4.25</v>
      </c>
    </row>
    <row r="26" spans="1:70" x14ac:dyDescent="0.3">
      <c r="A26" s="108"/>
      <c r="B26" s="172" t="s">
        <v>222</v>
      </c>
      <c r="C26" s="171" t="str">
        <f>[1]Sheet1!$X$67</f>
        <v>осіб</v>
      </c>
      <c r="D26" s="172" t="str">
        <f>[1]Sheet1!$AB$67</f>
        <v>штатний розпис</v>
      </c>
      <c r="E26" s="64">
        <v>3</v>
      </c>
      <c r="F26" s="64">
        <v>0</v>
      </c>
      <c r="G26" s="64">
        <f t="shared" si="9"/>
        <v>3</v>
      </c>
      <c r="H26" s="31">
        <v>2</v>
      </c>
      <c r="I26" s="31">
        <v>0</v>
      </c>
      <c r="J26" s="31">
        <f t="shared" si="10"/>
        <v>2</v>
      </c>
      <c r="K26" s="59">
        <f t="shared" si="11"/>
        <v>-1</v>
      </c>
      <c r="L26" s="59">
        <f t="shared" ref="L26" si="14">I26-F26</f>
        <v>0</v>
      </c>
      <c r="M26" s="31">
        <f t="shared" ref="M26" si="15">K26+L26</f>
        <v>-1</v>
      </c>
    </row>
    <row r="27" spans="1:70" x14ac:dyDescent="0.3">
      <c r="A27" s="85">
        <v>2</v>
      </c>
      <c r="B27" s="171" t="s">
        <v>129</v>
      </c>
      <c r="C27" s="50"/>
      <c r="D27" s="50"/>
      <c r="E27" s="62"/>
      <c r="F27" s="62"/>
      <c r="G27" s="67"/>
      <c r="H27" s="62"/>
      <c r="I27" s="62"/>
      <c r="J27" s="62"/>
      <c r="K27" s="62"/>
      <c r="L27" s="62"/>
      <c r="M27" s="62"/>
    </row>
    <row r="28" spans="1:70" ht="94.2" customHeight="1" x14ac:dyDescent="0.3">
      <c r="A28" s="85"/>
      <c r="B28" s="172" t="s">
        <v>466</v>
      </c>
      <c r="C28" s="171"/>
      <c r="D28" s="172"/>
      <c r="E28" s="62">
        <v>415</v>
      </c>
      <c r="F28" s="62">
        <v>0</v>
      </c>
      <c r="G28" s="67">
        <f>E28+F28</f>
        <v>415</v>
      </c>
      <c r="H28" s="62">
        <v>125</v>
      </c>
      <c r="I28" s="62">
        <v>0</v>
      </c>
      <c r="J28" s="62">
        <f>H28+I28</f>
        <v>125</v>
      </c>
      <c r="K28" s="59">
        <f t="shared" ref="K28:L34" si="16">H28-E28</f>
        <v>-290</v>
      </c>
      <c r="L28" s="59">
        <f t="shared" si="16"/>
        <v>0</v>
      </c>
      <c r="M28" s="62">
        <f>K28+L28</f>
        <v>-290</v>
      </c>
    </row>
    <row r="29" spans="1:70" ht="27.6" x14ac:dyDescent="0.3">
      <c r="A29" s="107"/>
      <c r="B29" s="172" t="s">
        <v>219</v>
      </c>
      <c r="C29" s="171" t="s">
        <v>40</v>
      </c>
      <c r="D29" s="172" t="s">
        <v>119</v>
      </c>
      <c r="E29" s="62">
        <v>281</v>
      </c>
      <c r="F29" s="62">
        <v>0</v>
      </c>
      <c r="G29" s="67">
        <f t="shared" ref="G29:G30" si="17">E29+F29</f>
        <v>281</v>
      </c>
      <c r="H29" s="62">
        <v>125</v>
      </c>
      <c r="I29" s="62">
        <v>0</v>
      </c>
      <c r="J29" s="62">
        <f t="shared" ref="J29:J30" si="18">H29+I29</f>
        <v>125</v>
      </c>
      <c r="K29" s="59">
        <f t="shared" ref="K29:K30" si="19">H29-E29</f>
        <v>-156</v>
      </c>
      <c r="L29" s="59">
        <f t="shared" ref="L29:L30" si="20">I29-F29</f>
        <v>0</v>
      </c>
      <c r="M29" s="62">
        <f t="shared" ref="M29:M30" si="21">K29+L29</f>
        <v>-156</v>
      </c>
    </row>
    <row r="30" spans="1:70" ht="27.6" x14ac:dyDescent="0.3">
      <c r="A30" s="107"/>
      <c r="B30" s="172" t="s">
        <v>218</v>
      </c>
      <c r="C30" s="171" t="s">
        <v>40</v>
      </c>
      <c r="D30" s="172" t="s">
        <v>119</v>
      </c>
      <c r="E30" s="62">
        <v>134</v>
      </c>
      <c r="F30" s="62">
        <v>0</v>
      </c>
      <c r="G30" s="67">
        <f t="shared" si="17"/>
        <v>134</v>
      </c>
      <c r="H30" s="62">
        <v>0</v>
      </c>
      <c r="I30" s="62">
        <v>0</v>
      </c>
      <c r="J30" s="62">
        <f t="shared" si="18"/>
        <v>0</v>
      </c>
      <c r="K30" s="59">
        <f t="shared" si="19"/>
        <v>-134</v>
      </c>
      <c r="L30" s="59">
        <f t="shared" si="20"/>
        <v>0</v>
      </c>
      <c r="M30" s="62">
        <f t="shared" si="21"/>
        <v>-134</v>
      </c>
    </row>
    <row r="31" spans="1:70" ht="107.25" customHeight="1" x14ac:dyDescent="0.3">
      <c r="A31" s="85"/>
      <c r="B31" s="172" t="s">
        <v>467</v>
      </c>
      <c r="C31" s="171"/>
      <c r="D31" s="172"/>
      <c r="E31" s="62">
        <v>253</v>
      </c>
      <c r="F31" s="62">
        <v>0</v>
      </c>
      <c r="G31" s="67">
        <f>E31+F31</f>
        <v>253</v>
      </c>
      <c r="H31" s="62">
        <v>0</v>
      </c>
      <c r="I31" s="62">
        <v>0</v>
      </c>
      <c r="J31" s="62">
        <f>H31+I31</f>
        <v>0</v>
      </c>
      <c r="K31" s="59">
        <f t="shared" si="16"/>
        <v>-253</v>
      </c>
      <c r="L31" s="59">
        <f t="shared" si="16"/>
        <v>0</v>
      </c>
      <c r="M31" s="62">
        <f>K31+L31</f>
        <v>-253</v>
      </c>
    </row>
    <row r="32" spans="1:70" ht="27.6" x14ac:dyDescent="0.3">
      <c r="A32" s="107"/>
      <c r="B32" s="172" t="s">
        <v>219</v>
      </c>
      <c r="C32" s="171" t="s">
        <v>40</v>
      </c>
      <c r="D32" s="172" t="s">
        <v>119</v>
      </c>
      <c r="E32" s="62">
        <v>177</v>
      </c>
      <c r="F32" s="62">
        <v>0</v>
      </c>
      <c r="G32" s="67">
        <f t="shared" ref="G32:G33" si="22">E32+F32</f>
        <v>177</v>
      </c>
      <c r="H32" s="62">
        <v>0</v>
      </c>
      <c r="I32" s="62">
        <v>0</v>
      </c>
      <c r="J32" s="62">
        <f t="shared" ref="J32:J33" si="23">H32+I32</f>
        <v>0</v>
      </c>
      <c r="K32" s="59">
        <f t="shared" ref="K32:K33" si="24">H32-E32</f>
        <v>-177</v>
      </c>
      <c r="L32" s="59">
        <f t="shared" ref="L32:L33" si="25">I32-F32</f>
        <v>0</v>
      </c>
      <c r="M32" s="62">
        <f t="shared" ref="M32:M33" si="26">K32+L32</f>
        <v>-177</v>
      </c>
    </row>
    <row r="33" spans="1:13" ht="27.6" x14ac:dyDescent="0.3">
      <c r="A33" s="107"/>
      <c r="B33" s="172" t="s">
        <v>218</v>
      </c>
      <c r="C33" s="171" t="s">
        <v>40</v>
      </c>
      <c r="D33" s="172" t="s">
        <v>119</v>
      </c>
      <c r="E33" s="62">
        <v>76</v>
      </c>
      <c r="F33" s="62">
        <v>0</v>
      </c>
      <c r="G33" s="67">
        <f t="shared" si="22"/>
        <v>76</v>
      </c>
      <c r="H33" s="62">
        <v>0</v>
      </c>
      <c r="I33" s="62">
        <v>0</v>
      </c>
      <c r="J33" s="62">
        <f t="shared" si="23"/>
        <v>0</v>
      </c>
      <c r="K33" s="59">
        <f t="shared" si="24"/>
        <v>-76</v>
      </c>
      <c r="L33" s="59">
        <f t="shared" si="25"/>
        <v>0</v>
      </c>
      <c r="M33" s="62">
        <f t="shared" si="26"/>
        <v>-76</v>
      </c>
    </row>
    <row r="34" spans="1:13" ht="107.25" customHeight="1" x14ac:dyDescent="0.3">
      <c r="A34" s="84"/>
      <c r="B34" s="172" t="s">
        <v>468</v>
      </c>
      <c r="C34" s="171" t="s">
        <v>32</v>
      </c>
      <c r="D34" s="172" t="s">
        <v>119</v>
      </c>
      <c r="E34" s="62">
        <v>140</v>
      </c>
      <c r="F34" s="62">
        <v>0</v>
      </c>
      <c r="G34" s="67">
        <f t="shared" ref="G34" si="27">E34+F34</f>
        <v>140</v>
      </c>
      <c r="H34" s="62">
        <v>16</v>
      </c>
      <c r="I34" s="62">
        <v>0</v>
      </c>
      <c r="J34" s="62">
        <f t="shared" ref="J34" si="28">H34+I34</f>
        <v>16</v>
      </c>
      <c r="K34" s="59">
        <f t="shared" si="16"/>
        <v>-124</v>
      </c>
      <c r="L34" s="59">
        <f t="shared" si="16"/>
        <v>0</v>
      </c>
      <c r="M34" s="62">
        <f>K34+L34</f>
        <v>-124</v>
      </c>
    </row>
    <row r="35" spans="1:13" x14ac:dyDescent="0.3">
      <c r="A35" s="84">
        <v>3</v>
      </c>
      <c r="B35" s="171" t="s">
        <v>130</v>
      </c>
      <c r="C35" s="171"/>
      <c r="D35" s="171"/>
      <c r="E35" s="62"/>
      <c r="F35" s="62"/>
      <c r="G35" s="67"/>
      <c r="H35" s="62"/>
      <c r="I35" s="62"/>
      <c r="J35" s="62"/>
      <c r="K35" s="62"/>
      <c r="L35" s="62"/>
      <c r="M35" s="62"/>
    </row>
    <row r="36" spans="1:13" ht="103.5" customHeight="1" x14ac:dyDescent="0.3">
      <c r="A36" s="31"/>
      <c r="B36" s="172" t="s">
        <v>469</v>
      </c>
      <c r="C36" s="170" t="s">
        <v>35</v>
      </c>
      <c r="D36" s="172" t="s">
        <v>115</v>
      </c>
      <c r="E36" s="62">
        <v>7796</v>
      </c>
      <c r="F36" s="62">
        <v>0</v>
      </c>
      <c r="G36" s="67">
        <f>E36+F36</f>
        <v>7796</v>
      </c>
      <c r="H36" s="62">
        <v>6186.26</v>
      </c>
      <c r="I36" s="62">
        <v>0</v>
      </c>
      <c r="J36" s="62">
        <f>H36+I36</f>
        <v>6186.26</v>
      </c>
      <c r="K36" s="59">
        <f t="shared" ref="K36:L40" si="29">H36-E36</f>
        <v>-1609.7399999999998</v>
      </c>
      <c r="L36" s="59">
        <f t="shared" si="29"/>
        <v>0</v>
      </c>
      <c r="M36" s="59">
        <f t="shared" ref="M36" si="30">K36+L36</f>
        <v>-1609.7399999999998</v>
      </c>
    </row>
    <row r="37" spans="1:13" ht="106.5" customHeight="1" x14ac:dyDescent="0.3">
      <c r="A37" s="84"/>
      <c r="B37" s="172" t="s">
        <v>470</v>
      </c>
      <c r="C37" s="170" t="s">
        <v>35</v>
      </c>
      <c r="D37" s="172" t="s">
        <v>115</v>
      </c>
      <c r="E37" s="62">
        <v>354</v>
      </c>
      <c r="F37" s="62">
        <v>0</v>
      </c>
      <c r="G37" s="67">
        <f t="shared" ref="G37:G39" si="31">E37+F37</f>
        <v>354</v>
      </c>
      <c r="H37" s="62">
        <v>0</v>
      </c>
      <c r="I37" s="62">
        <v>0</v>
      </c>
      <c r="J37" s="62">
        <f t="shared" ref="J37:J39" si="32">H37+I37</f>
        <v>0</v>
      </c>
      <c r="K37" s="59">
        <f t="shared" si="29"/>
        <v>-354</v>
      </c>
      <c r="L37" s="59">
        <f t="shared" si="29"/>
        <v>0</v>
      </c>
      <c r="M37" s="59">
        <f t="shared" ref="M37" si="33">K37+L37</f>
        <v>-354</v>
      </c>
    </row>
    <row r="38" spans="1:13" ht="130.5" customHeight="1" x14ac:dyDescent="0.3">
      <c r="A38" s="84"/>
      <c r="B38" s="172" t="s">
        <v>471</v>
      </c>
      <c r="C38" s="170" t="s">
        <v>35</v>
      </c>
      <c r="D38" s="172" t="s">
        <v>115</v>
      </c>
      <c r="E38" s="62">
        <v>552</v>
      </c>
      <c r="F38" s="62">
        <v>0</v>
      </c>
      <c r="G38" s="67">
        <f t="shared" si="31"/>
        <v>552</v>
      </c>
      <c r="H38" s="62">
        <v>1134</v>
      </c>
      <c r="I38" s="62">
        <v>0</v>
      </c>
      <c r="J38" s="62">
        <f t="shared" si="32"/>
        <v>1134</v>
      </c>
      <c r="K38" s="59">
        <f t="shared" si="29"/>
        <v>582</v>
      </c>
      <c r="L38" s="59">
        <f t="shared" si="29"/>
        <v>0</v>
      </c>
      <c r="M38" s="62">
        <f t="shared" ref="M38:M39" si="34">K38+L38</f>
        <v>582</v>
      </c>
    </row>
    <row r="39" spans="1:13" ht="120.75" customHeight="1" x14ac:dyDescent="0.3">
      <c r="A39" s="84"/>
      <c r="B39" s="172" t="s">
        <v>472</v>
      </c>
      <c r="C39" s="170" t="s">
        <v>35</v>
      </c>
      <c r="D39" s="172" t="s">
        <v>115</v>
      </c>
      <c r="E39" s="62">
        <v>137679</v>
      </c>
      <c r="F39" s="62">
        <v>0</v>
      </c>
      <c r="G39" s="67">
        <f t="shared" si="31"/>
        <v>137679</v>
      </c>
      <c r="H39" s="62">
        <v>43565.19</v>
      </c>
      <c r="I39" s="62">
        <v>0</v>
      </c>
      <c r="J39" s="62">
        <f t="shared" si="32"/>
        <v>43565.19</v>
      </c>
      <c r="K39" s="59">
        <f t="shared" si="29"/>
        <v>-94113.81</v>
      </c>
      <c r="L39" s="59">
        <f t="shared" si="29"/>
        <v>0</v>
      </c>
      <c r="M39" s="62">
        <f t="shared" si="34"/>
        <v>-94113.81</v>
      </c>
    </row>
    <row r="40" spans="1:13" ht="76.5" customHeight="1" x14ac:dyDescent="0.3">
      <c r="A40" s="84"/>
      <c r="B40" s="172" t="s">
        <v>473</v>
      </c>
      <c r="C40" s="170" t="s">
        <v>35</v>
      </c>
      <c r="D40" s="172" t="s">
        <v>115</v>
      </c>
      <c r="E40" s="62">
        <v>8052</v>
      </c>
      <c r="F40" s="62">
        <v>0</v>
      </c>
      <c r="G40" s="67">
        <f t="shared" ref="G40" si="35">E40+F40</f>
        <v>8052</v>
      </c>
      <c r="H40" s="62">
        <v>2692.08</v>
      </c>
      <c r="I40" s="62">
        <v>0</v>
      </c>
      <c r="J40" s="62">
        <f t="shared" ref="J40" si="36">H40+I40</f>
        <v>2692.08</v>
      </c>
      <c r="K40" s="59">
        <f t="shared" si="29"/>
        <v>-5359.92</v>
      </c>
      <c r="L40" s="59">
        <f t="shared" si="29"/>
        <v>0</v>
      </c>
      <c r="M40" s="62">
        <f t="shared" ref="M40" si="37">K40+L40</f>
        <v>-5359.92</v>
      </c>
    </row>
    <row r="41" spans="1:13" x14ac:dyDescent="0.3">
      <c r="A41" s="84">
        <v>4</v>
      </c>
      <c r="B41" s="171" t="s">
        <v>126</v>
      </c>
      <c r="C41" s="171"/>
      <c r="D41" s="171"/>
      <c r="E41" s="62"/>
      <c r="F41" s="62"/>
      <c r="G41" s="67"/>
      <c r="H41" s="62"/>
      <c r="I41" s="62"/>
      <c r="J41" s="62"/>
      <c r="K41" s="62"/>
      <c r="L41" s="62"/>
      <c r="M41" s="62"/>
    </row>
    <row r="42" spans="1:13" ht="121.5" customHeight="1" x14ac:dyDescent="0.3">
      <c r="A42" s="84"/>
      <c r="B42" s="172" t="s">
        <v>474</v>
      </c>
      <c r="C42" s="26"/>
      <c r="D42" s="172"/>
      <c r="E42" s="62">
        <v>183</v>
      </c>
      <c r="F42" s="62">
        <v>0</v>
      </c>
      <c r="G42" s="67">
        <f>E42+F42</f>
        <v>183</v>
      </c>
      <c r="H42" s="62">
        <v>0</v>
      </c>
      <c r="I42" s="62">
        <v>0</v>
      </c>
      <c r="J42" s="62">
        <f>H42+I42</f>
        <v>0</v>
      </c>
      <c r="K42" s="59">
        <f>H42-E42</f>
        <v>-183</v>
      </c>
      <c r="L42" s="59">
        <f>I42-F42</f>
        <v>0</v>
      </c>
      <c r="M42" s="62">
        <f>K42+L42</f>
        <v>-183</v>
      </c>
    </row>
    <row r="43" spans="1:13" ht="27.6" x14ac:dyDescent="0.3">
      <c r="A43" s="107"/>
      <c r="B43" s="172" t="s">
        <v>219</v>
      </c>
      <c r="C43" s="171" t="s">
        <v>40</v>
      </c>
      <c r="D43" s="172" t="s">
        <v>115</v>
      </c>
      <c r="E43" s="62">
        <v>122</v>
      </c>
      <c r="F43" s="62">
        <v>0</v>
      </c>
      <c r="G43" s="67">
        <f t="shared" ref="G43:G44" si="38">E43+F43</f>
        <v>122</v>
      </c>
      <c r="H43" s="62">
        <v>0</v>
      </c>
      <c r="I43" s="62">
        <v>0</v>
      </c>
      <c r="J43" s="62">
        <f t="shared" ref="J43:J44" si="39">H43+I43</f>
        <v>0</v>
      </c>
      <c r="K43" s="59">
        <f t="shared" ref="K43:K44" si="40">H43-E43</f>
        <v>-122</v>
      </c>
      <c r="L43" s="59">
        <f t="shared" ref="L43:L44" si="41">I43-F43</f>
        <v>0</v>
      </c>
      <c r="M43" s="62">
        <f t="shared" ref="M43:M44" si="42">K43+L43</f>
        <v>-122</v>
      </c>
    </row>
    <row r="44" spans="1:13" ht="27.6" x14ac:dyDescent="0.3">
      <c r="A44" s="107"/>
      <c r="B44" s="172" t="s">
        <v>218</v>
      </c>
      <c r="C44" s="171" t="s">
        <v>40</v>
      </c>
      <c r="D44" s="172" t="s">
        <v>115</v>
      </c>
      <c r="E44" s="62">
        <v>61</v>
      </c>
      <c r="F44" s="62">
        <v>0</v>
      </c>
      <c r="G44" s="67">
        <f t="shared" si="38"/>
        <v>61</v>
      </c>
      <c r="H44" s="62">
        <v>0</v>
      </c>
      <c r="I44" s="62">
        <v>0</v>
      </c>
      <c r="J44" s="62">
        <f t="shared" si="39"/>
        <v>0</v>
      </c>
      <c r="K44" s="59">
        <f t="shared" si="40"/>
        <v>-61</v>
      </c>
      <c r="L44" s="59">
        <f t="shared" si="41"/>
        <v>0</v>
      </c>
      <c r="M44" s="62">
        <f t="shared" si="42"/>
        <v>-61</v>
      </c>
    </row>
    <row r="45" spans="1:13" ht="113.25" customHeight="1" x14ac:dyDescent="0.3">
      <c r="A45" s="22"/>
      <c r="B45" s="172" t="s">
        <v>475</v>
      </c>
      <c r="C45" s="171" t="s">
        <v>169</v>
      </c>
      <c r="D45" s="172" t="s">
        <v>115</v>
      </c>
      <c r="E45" s="62">
        <v>100</v>
      </c>
      <c r="F45" s="62">
        <v>0</v>
      </c>
      <c r="G45" s="67">
        <f t="shared" ref="G45" si="43">E45+F45</f>
        <v>100</v>
      </c>
      <c r="H45" s="62">
        <v>33.4</v>
      </c>
      <c r="I45" s="62">
        <v>0</v>
      </c>
      <c r="J45" s="62">
        <f t="shared" ref="J45" si="44">H45+I45</f>
        <v>33.4</v>
      </c>
      <c r="K45" s="59">
        <f>H45-E45</f>
        <v>-66.599999999999994</v>
      </c>
      <c r="L45" s="59">
        <f>I45-F45</f>
        <v>0</v>
      </c>
      <c r="M45" s="62">
        <f>K45+L45</f>
        <v>-66.599999999999994</v>
      </c>
    </row>
    <row r="48" spans="1:13" s="127" customFormat="1" ht="13.8" x14ac:dyDescent="0.25">
      <c r="A48" s="61" t="s">
        <v>224</v>
      </c>
      <c r="H48" s="126"/>
      <c r="I48" s="126"/>
      <c r="K48" s="214" t="s">
        <v>225</v>
      </c>
      <c r="L48" s="214"/>
    </row>
    <row r="49" spans="1:12" x14ac:dyDescent="0.3">
      <c r="A49" s="19"/>
      <c r="B49" s="19"/>
      <c r="C49" s="19"/>
      <c r="D49" s="19"/>
      <c r="E49" s="19"/>
      <c r="F49" s="19"/>
      <c r="G49" s="19"/>
      <c r="H49" s="242" t="s">
        <v>13</v>
      </c>
      <c r="I49" s="242"/>
      <c r="J49" s="19"/>
      <c r="K49" s="246" t="s">
        <v>14</v>
      </c>
      <c r="L49" s="246"/>
    </row>
  </sheetData>
  <mergeCells count="20">
    <mergeCell ref="D9:H9"/>
    <mergeCell ref="D2:H2"/>
    <mergeCell ref="D3:H3"/>
    <mergeCell ref="D4:H4"/>
    <mergeCell ref="D6:H6"/>
    <mergeCell ref="D7:H7"/>
    <mergeCell ref="A15:A16"/>
    <mergeCell ref="B15:B16"/>
    <mergeCell ref="C15:C16"/>
    <mergeCell ref="D15:D16"/>
    <mergeCell ref="A11:B11"/>
    <mergeCell ref="B17:M17"/>
    <mergeCell ref="F11:M11"/>
    <mergeCell ref="K48:L48"/>
    <mergeCell ref="H49:I49"/>
    <mergeCell ref="K49:L49"/>
    <mergeCell ref="E12:M12"/>
    <mergeCell ref="E15:G15"/>
    <mergeCell ref="H15:J15"/>
    <mergeCell ref="K15:M15"/>
  </mergeCells>
  <pageMargins left="0.70866141732283472" right="0.70866141732283472" top="1.1417322834645669" bottom="0.35433070866141736" header="0.31496062992125984" footer="0.31496062992125984"/>
  <pageSetup paperSize="9" scale="61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N37"/>
  <sheetViews>
    <sheetView view="pageBreakPreview" topLeftCell="A2" zoomScale="80" zoomScaleNormal="86" zoomScaleSheetLayoutView="80" workbookViewId="0">
      <selection activeCell="E12" sqref="E12:M12"/>
    </sheetView>
  </sheetViews>
  <sheetFormatPr defaultColWidth="9.109375" defaultRowHeight="13.8" x14ac:dyDescent="0.25"/>
  <cols>
    <col min="1" max="1" width="9.109375" style="1"/>
    <col min="2" max="2" width="47.88671875" style="1" customWidth="1"/>
    <col min="3" max="3" width="11.6640625" style="1" customWidth="1"/>
    <col min="4" max="4" width="49.44140625" style="1" customWidth="1"/>
    <col min="5" max="5" width="12.33203125" style="1" customWidth="1"/>
    <col min="6" max="6" width="14.6640625" style="1" customWidth="1"/>
    <col min="7" max="8" width="13.5546875" style="1" customWidth="1"/>
    <col min="9" max="9" width="14.109375" style="1" customWidth="1"/>
    <col min="10" max="10" width="13" style="1" customWidth="1"/>
    <col min="11" max="11" width="12.6640625" style="1" customWidth="1"/>
    <col min="12" max="13" width="13" style="1" customWidth="1"/>
    <col min="14" max="16384" width="9.109375" style="1"/>
  </cols>
  <sheetData>
    <row r="3" spans="1:13" x14ac:dyDescent="0.25">
      <c r="D3" s="236" t="s">
        <v>0</v>
      </c>
      <c r="E3" s="236"/>
      <c r="F3" s="236"/>
      <c r="G3" s="236"/>
      <c r="H3" s="236"/>
      <c r="I3" s="15"/>
    </row>
    <row r="4" spans="1:13" x14ac:dyDescent="0.25">
      <c r="C4" s="2"/>
      <c r="D4" s="236" t="s">
        <v>15</v>
      </c>
      <c r="E4" s="236"/>
      <c r="F4" s="236"/>
      <c r="G4" s="236"/>
      <c r="H4" s="236"/>
    </row>
    <row r="5" spans="1:13" x14ac:dyDescent="0.25">
      <c r="D5" s="236" t="s">
        <v>16</v>
      </c>
      <c r="E5" s="236"/>
      <c r="F5" s="236"/>
      <c r="G5" s="236"/>
      <c r="H5" s="236"/>
      <c r="I5" s="106"/>
      <c r="J5" s="106"/>
    </row>
    <row r="7" spans="1:13" x14ac:dyDescent="0.25">
      <c r="D7" s="214" t="s">
        <v>113</v>
      </c>
      <c r="E7" s="214"/>
      <c r="F7" s="214"/>
      <c r="G7" s="214"/>
      <c r="H7" s="214"/>
      <c r="I7" s="6"/>
      <c r="J7" s="6"/>
      <c r="K7" s="6"/>
      <c r="L7" s="6"/>
    </row>
    <row r="8" spans="1:13" x14ac:dyDescent="0.25">
      <c r="D8" s="229" t="s">
        <v>3</v>
      </c>
      <c r="E8" s="229"/>
      <c r="F8" s="229"/>
      <c r="G8" s="229"/>
      <c r="H8" s="229"/>
      <c r="I8" s="6"/>
      <c r="J8" s="6"/>
      <c r="K8" s="6"/>
      <c r="L8" s="6"/>
    </row>
    <row r="10" spans="1:13" x14ac:dyDescent="0.25">
      <c r="D10" s="236" t="s">
        <v>226</v>
      </c>
      <c r="E10" s="236"/>
      <c r="F10" s="236"/>
      <c r="G10" s="236"/>
      <c r="H10" s="236"/>
    </row>
    <row r="11" spans="1:13" x14ac:dyDescent="0.25">
      <c r="H11" s="106"/>
    </row>
    <row r="12" spans="1:13" ht="31.5" customHeight="1" x14ac:dyDescent="0.25">
      <c r="A12" s="231" t="s">
        <v>148</v>
      </c>
      <c r="B12" s="231"/>
      <c r="C12" s="13"/>
      <c r="D12" s="6"/>
      <c r="E12" s="232" t="s">
        <v>476</v>
      </c>
      <c r="F12" s="232"/>
      <c r="G12" s="232"/>
      <c r="H12" s="232"/>
      <c r="I12" s="232"/>
      <c r="J12" s="232"/>
      <c r="K12" s="232"/>
      <c r="L12" s="232"/>
      <c r="M12" s="232"/>
    </row>
    <row r="13" spans="1:13" x14ac:dyDescent="0.25">
      <c r="A13" s="6" t="s">
        <v>17</v>
      </c>
      <c r="B13" s="6"/>
      <c r="C13" s="6"/>
      <c r="D13" s="6"/>
      <c r="E13" s="229" t="s">
        <v>18</v>
      </c>
      <c r="F13" s="229"/>
      <c r="G13" s="229"/>
      <c r="H13" s="229"/>
      <c r="I13" s="229"/>
      <c r="J13" s="229"/>
      <c r="K13" s="229"/>
      <c r="L13" s="229"/>
      <c r="M13" s="229"/>
    </row>
    <row r="14" spans="1:13" x14ac:dyDescent="0.25">
      <c r="H14" s="106"/>
    </row>
    <row r="16" spans="1:13" ht="36" customHeight="1" x14ac:dyDescent="0.25">
      <c r="A16" s="233" t="s">
        <v>19</v>
      </c>
      <c r="B16" s="234" t="s">
        <v>20</v>
      </c>
      <c r="C16" s="233" t="s">
        <v>21</v>
      </c>
      <c r="D16" s="233" t="s">
        <v>22</v>
      </c>
      <c r="E16" s="235" t="s">
        <v>26</v>
      </c>
      <c r="F16" s="235"/>
      <c r="G16" s="235"/>
      <c r="H16" s="234" t="s">
        <v>27</v>
      </c>
      <c r="I16" s="234"/>
      <c r="J16" s="234"/>
      <c r="K16" s="234" t="s">
        <v>28</v>
      </c>
      <c r="L16" s="234"/>
      <c r="M16" s="234"/>
    </row>
    <row r="17" spans="1:14" ht="27.6" x14ac:dyDescent="0.25">
      <c r="A17" s="233"/>
      <c r="B17" s="234"/>
      <c r="C17" s="233"/>
      <c r="D17" s="233"/>
      <c r="E17" s="104" t="s">
        <v>23</v>
      </c>
      <c r="F17" s="104" t="s">
        <v>24</v>
      </c>
      <c r="G17" s="104" t="s">
        <v>25</v>
      </c>
      <c r="H17" s="104" t="s">
        <v>23</v>
      </c>
      <c r="I17" s="104" t="s">
        <v>24</v>
      </c>
      <c r="J17" s="104" t="s">
        <v>25</v>
      </c>
      <c r="K17" s="104" t="s">
        <v>23</v>
      </c>
      <c r="L17" s="104" t="s">
        <v>24</v>
      </c>
      <c r="M17" s="104" t="s">
        <v>25</v>
      </c>
    </row>
    <row r="18" spans="1:14" ht="15" customHeight="1" x14ac:dyDescent="0.25">
      <c r="A18" s="104"/>
      <c r="B18" s="247" t="s">
        <v>477</v>
      </c>
      <c r="C18" s="248"/>
      <c r="D18" s="248"/>
      <c r="E18" s="248"/>
      <c r="F18" s="248"/>
      <c r="G18" s="248"/>
      <c r="H18" s="248"/>
      <c r="I18" s="248"/>
      <c r="J18" s="248"/>
      <c r="K18" s="248"/>
      <c r="L18" s="248"/>
      <c r="M18" s="249"/>
    </row>
    <row r="19" spans="1:14" x14ac:dyDescent="0.25">
      <c r="A19" s="105">
        <v>1</v>
      </c>
      <c r="B19" s="105" t="s">
        <v>128</v>
      </c>
      <c r="C19" s="105"/>
      <c r="D19" s="104"/>
      <c r="E19" s="63"/>
      <c r="F19" s="63"/>
      <c r="G19" s="63"/>
      <c r="H19" s="65"/>
      <c r="I19" s="65"/>
      <c r="J19" s="65"/>
      <c r="K19" s="65"/>
      <c r="L19" s="65"/>
      <c r="M19" s="65"/>
    </row>
    <row r="20" spans="1:14" x14ac:dyDescent="0.25">
      <c r="A20" s="105"/>
      <c r="B20" s="104" t="s">
        <v>57</v>
      </c>
      <c r="C20" s="105" t="s">
        <v>35</v>
      </c>
      <c r="D20" s="104" t="s">
        <v>114</v>
      </c>
      <c r="E20" s="58">
        <v>414469</v>
      </c>
      <c r="F20" s="58">
        <v>0</v>
      </c>
      <c r="G20" s="58">
        <f t="shared" ref="G20:G25" si="0">E20+F20</f>
        <v>414469</v>
      </c>
      <c r="H20" s="59">
        <v>78963</v>
      </c>
      <c r="I20" s="59">
        <v>0</v>
      </c>
      <c r="J20" s="59">
        <f t="shared" ref="J20:J25" si="1">H20+I20</f>
        <v>78963</v>
      </c>
      <c r="K20" s="59">
        <f t="shared" ref="K20:L25" si="2">H20-E20</f>
        <v>-335506</v>
      </c>
      <c r="L20" s="59">
        <f t="shared" si="2"/>
        <v>0</v>
      </c>
      <c r="M20" s="59">
        <f t="shared" ref="M20:M21" si="3">K20+L20</f>
        <v>-335506</v>
      </c>
      <c r="N20" s="69"/>
    </row>
    <row r="21" spans="1:14" ht="27.6" x14ac:dyDescent="0.25">
      <c r="A21" s="124"/>
      <c r="B21" s="123" t="s">
        <v>478</v>
      </c>
      <c r="C21" s="124" t="s">
        <v>35</v>
      </c>
      <c r="D21" s="123" t="s">
        <v>114</v>
      </c>
      <c r="E21" s="58">
        <v>9650</v>
      </c>
      <c r="F21" s="58">
        <v>0</v>
      </c>
      <c r="G21" s="58">
        <f t="shared" si="0"/>
        <v>9650</v>
      </c>
      <c r="H21" s="59">
        <v>0</v>
      </c>
      <c r="I21" s="59">
        <v>0</v>
      </c>
      <c r="J21" s="59">
        <f t="shared" si="1"/>
        <v>0</v>
      </c>
      <c r="K21" s="59">
        <f t="shared" si="2"/>
        <v>-9650</v>
      </c>
      <c r="L21" s="59">
        <f t="shared" si="2"/>
        <v>0</v>
      </c>
      <c r="M21" s="59">
        <f t="shared" si="3"/>
        <v>-9650</v>
      </c>
      <c r="N21" s="69"/>
    </row>
    <row r="22" spans="1:14" ht="36" customHeight="1" x14ac:dyDescent="0.25">
      <c r="A22" s="105"/>
      <c r="B22" s="104" t="s">
        <v>149</v>
      </c>
      <c r="C22" s="105" t="s">
        <v>32</v>
      </c>
      <c r="D22" s="104" t="s">
        <v>47</v>
      </c>
      <c r="E22" s="58">
        <v>1</v>
      </c>
      <c r="F22" s="58">
        <v>0</v>
      </c>
      <c r="G22" s="58">
        <f t="shared" si="0"/>
        <v>1</v>
      </c>
      <c r="H22" s="59">
        <v>1</v>
      </c>
      <c r="I22" s="59">
        <v>0</v>
      </c>
      <c r="J22" s="59">
        <f t="shared" si="1"/>
        <v>1</v>
      </c>
      <c r="K22" s="59">
        <f t="shared" si="2"/>
        <v>0</v>
      </c>
      <c r="L22" s="59">
        <f t="shared" si="2"/>
        <v>0</v>
      </c>
      <c r="M22" s="59">
        <f>K22+L22</f>
        <v>0</v>
      </c>
      <c r="N22" s="74"/>
    </row>
    <row r="23" spans="1:14" ht="36" customHeight="1" x14ac:dyDescent="0.25">
      <c r="A23" s="105"/>
      <c r="B23" s="104" t="s">
        <v>479</v>
      </c>
      <c r="C23" s="105"/>
      <c r="D23" s="104"/>
      <c r="E23" s="58">
        <v>2</v>
      </c>
      <c r="F23" s="58">
        <v>0</v>
      </c>
      <c r="G23" s="58">
        <f t="shared" si="0"/>
        <v>2</v>
      </c>
      <c r="H23" s="59">
        <v>1.25</v>
      </c>
      <c r="I23" s="59">
        <v>0</v>
      </c>
      <c r="J23" s="59">
        <f t="shared" si="1"/>
        <v>1.25</v>
      </c>
      <c r="K23" s="59">
        <f t="shared" si="2"/>
        <v>-0.75</v>
      </c>
      <c r="L23" s="59">
        <f t="shared" si="2"/>
        <v>0</v>
      </c>
      <c r="M23" s="59">
        <f>K23+L23</f>
        <v>-0.75</v>
      </c>
      <c r="N23" s="74"/>
    </row>
    <row r="24" spans="1:14" x14ac:dyDescent="0.25">
      <c r="A24" s="105"/>
      <c r="B24" s="104" t="s">
        <v>150</v>
      </c>
      <c r="C24" s="105" t="s">
        <v>32</v>
      </c>
      <c r="D24" s="104" t="s">
        <v>151</v>
      </c>
      <c r="E24" s="58">
        <v>0.25</v>
      </c>
      <c r="F24" s="58">
        <v>0</v>
      </c>
      <c r="G24" s="58">
        <f t="shared" si="0"/>
        <v>0.25</v>
      </c>
      <c r="H24" s="59">
        <v>0.25</v>
      </c>
      <c r="I24" s="59">
        <v>0</v>
      </c>
      <c r="J24" s="59">
        <f t="shared" si="1"/>
        <v>0.25</v>
      </c>
      <c r="K24" s="59">
        <f t="shared" si="2"/>
        <v>0</v>
      </c>
      <c r="L24" s="59">
        <f t="shared" si="2"/>
        <v>0</v>
      </c>
      <c r="M24" s="59">
        <f>K24+L24</f>
        <v>0</v>
      </c>
      <c r="N24" s="74"/>
    </row>
    <row r="25" spans="1:14" x14ac:dyDescent="0.25">
      <c r="A25" s="105"/>
      <c r="B25" s="104" t="s">
        <v>152</v>
      </c>
      <c r="C25" s="105" t="s">
        <v>32</v>
      </c>
      <c r="D25" s="104" t="s">
        <v>151</v>
      </c>
      <c r="E25" s="58">
        <v>1.75</v>
      </c>
      <c r="F25" s="58">
        <v>0</v>
      </c>
      <c r="G25" s="58">
        <f t="shared" si="0"/>
        <v>1.75</v>
      </c>
      <c r="H25" s="59">
        <v>1</v>
      </c>
      <c r="I25" s="59">
        <v>0</v>
      </c>
      <c r="J25" s="59">
        <f t="shared" si="1"/>
        <v>1</v>
      </c>
      <c r="K25" s="59">
        <f t="shared" si="2"/>
        <v>-0.75</v>
      </c>
      <c r="L25" s="59">
        <f t="shared" si="2"/>
        <v>0</v>
      </c>
      <c r="M25" s="59">
        <f>K25+L25</f>
        <v>-0.75</v>
      </c>
      <c r="N25" s="74"/>
    </row>
    <row r="26" spans="1:14" x14ac:dyDescent="0.25">
      <c r="A26" s="104">
        <v>2</v>
      </c>
      <c r="B26" s="105" t="s">
        <v>129</v>
      </c>
      <c r="C26" s="41"/>
      <c r="D26" s="41"/>
      <c r="E26" s="60"/>
      <c r="F26" s="60"/>
      <c r="G26" s="58"/>
      <c r="H26" s="59"/>
      <c r="I26" s="59"/>
      <c r="J26" s="59"/>
      <c r="K26" s="59"/>
      <c r="L26" s="59"/>
      <c r="M26" s="59"/>
    </row>
    <row r="27" spans="1:14" ht="48.75" customHeight="1" x14ac:dyDescent="0.25">
      <c r="A27" s="105"/>
      <c r="B27" s="104" t="s">
        <v>480</v>
      </c>
      <c r="C27" s="105" t="s">
        <v>32</v>
      </c>
      <c r="D27" s="104" t="s">
        <v>216</v>
      </c>
      <c r="E27" s="59">
        <v>7</v>
      </c>
      <c r="F27" s="59">
        <v>0</v>
      </c>
      <c r="G27" s="58">
        <f>E27+F27</f>
        <v>7</v>
      </c>
      <c r="H27" s="59">
        <v>0</v>
      </c>
      <c r="I27" s="59">
        <v>0</v>
      </c>
      <c r="J27" s="59">
        <f>H27+I27</f>
        <v>0</v>
      </c>
      <c r="K27" s="59">
        <f>H27-E27</f>
        <v>-7</v>
      </c>
      <c r="L27" s="59">
        <f>I27-F27</f>
        <v>0</v>
      </c>
      <c r="M27" s="59">
        <f>K27+L27</f>
        <v>-7</v>
      </c>
    </row>
    <row r="28" spans="1:14" ht="48.75" customHeight="1" x14ac:dyDescent="0.25">
      <c r="A28" s="124"/>
      <c r="B28" s="123" t="s">
        <v>481</v>
      </c>
      <c r="C28" s="124" t="s">
        <v>32</v>
      </c>
      <c r="D28" s="169" t="s">
        <v>47</v>
      </c>
      <c r="E28" s="59">
        <v>13</v>
      </c>
      <c r="F28" s="59">
        <v>0</v>
      </c>
      <c r="G28" s="58">
        <f>E28+F28</f>
        <v>13</v>
      </c>
      <c r="H28" s="59">
        <v>13</v>
      </c>
      <c r="I28" s="59">
        <v>0</v>
      </c>
      <c r="J28" s="59">
        <f>H28+I28</f>
        <v>13</v>
      </c>
      <c r="K28" s="59">
        <f>H28-E28</f>
        <v>0</v>
      </c>
      <c r="L28" s="59">
        <f>I28-F28</f>
        <v>0</v>
      </c>
      <c r="M28" s="59">
        <f>K28+L28</f>
        <v>0</v>
      </c>
    </row>
    <row r="29" spans="1:14" x14ac:dyDescent="0.25">
      <c r="A29" s="105">
        <v>3</v>
      </c>
      <c r="B29" s="105" t="s">
        <v>130</v>
      </c>
      <c r="C29" s="105"/>
      <c r="D29" s="105"/>
      <c r="E29" s="59"/>
      <c r="F29" s="59"/>
      <c r="G29" s="58"/>
      <c r="H29" s="59"/>
      <c r="I29" s="59"/>
      <c r="J29" s="59"/>
      <c r="K29" s="59"/>
      <c r="L29" s="59"/>
      <c r="M29" s="59"/>
    </row>
    <row r="30" spans="1:14" ht="51.75" customHeight="1" x14ac:dyDescent="0.25">
      <c r="A30" s="105"/>
      <c r="B30" s="104" t="s">
        <v>48</v>
      </c>
      <c r="C30" s="105" t="s">
        <v>35</v>
      </c>
      <c r="D30" s="104" t="s">
        <v>115</v>
      </c>
      <c r="E30" s="59">
        <v>207234.5</v>
      </c>
      <c r="F30" s="59">
        <v>0</v>
      </c>
      <c r="G30" s="58">
        <f>E30+F30</f>
        <v>207234.5</v>
      </c>
      <c r="H30" s="59">
        <v>63170.400000000001</v>
      </c>
      <c r="I30" s="59">
        <v>0</v>
      </c>
      <c r="J30" s="59">
        <f>H30+I30</f>
        <v>63170.400000000001</v>
      </c>
      <c r="K30" s="59">
        <f>H30-E30</f>
        <v>-144064.1</v>
      </c>
      <c r="L30" s="59">
        <f>I30-F30</f>
        <v>0</v>
      </c>
      <c r="M30" s="59">
        <f>K30+L30</f>
        <v>-144064.1</v>
      </c>
    </row>
    <row r="31" spans="1:14" ht="51.75" customHeight="1" x14ac:dyDescent="0.25">
      <c r="A31" s="124"/>
      <c r="B31" s="123" t="s">
        <v>482</v>
      </c>
      <c r="C31" s="124" t="s">
        <v>35</v>
      </c>
      <c r="D31" s="123" t="s">
        <v>115</v>
      </c>
      <c r="E31" s="59">
        <v>1378.57</v>
      </c>
      <c r="F31" s="59">
        <v>0</v>
      </c>
      <c r="G31" s="58">
        <f>E31+F31</f>
        <v>1378.57</v>
      </c>
      <c r="H31" s="59">
        <v>0</v>
      </c>
      <c r="I31" s="59">
        <v>0</v>
      </c>
      <c r="J31" s="59">
        <f>H31+I31</f>
        <v>0</v>
      </c>
      <c r="K31" s="59">
        <f>H31-E31</f>
        <v>-1378.57</v>
      </c>
      <c r="L31" s="59">
        <f>I31-F31</f>
        <v>0</v>
      </c>
      <c r="M31" s="59">
        <f>K31+L31</f>
        <v>-1378.57</v>
      </c>
    </row>
    <row r="32" spans="1:14" x14ac:dyDescent="0.25">
      <c r="A32" s="170">
        <v>4</v>
      </c>
      <c r="B32" s="169" t="s">
        <v>126</v>
      </c>
      <c r="C32" s="170"/>
      <c r="D32" s="169"/>
      <c r="E32" s="59"/>
      <c r="F32" s="59"/>
      <c r="G32" s="58"/>
      <c r="H32" s="59"/>
      <c r="I32" s="59"/>
      <c r="J32" s="59"/>
      <c r="K32" s="59"/>
      <c r="L32" s="59"/>
      <c r="M32" s="59"/>
    </row>
    <row r="33" spans="1:13" ht="36.6" customHeight="1" x14ac:dyDescent="0.25">
      <c r="A33" s="170"/>
      <c r="B33" s="169" t="s">
        <v>483</v>
      </c>
      <c r="C33" s="170" t="s">
        <v>169</v>
      </c>
      <c r="D33" s="169" t="s">
        <v>115</v>
      </c>
      <c r="E33" s="59">
        <v>87.5</v>
      </c>
      <c r="F33" s="59">
        <v>0</v>
      </c>
      <c r="G33" s="58">
        <f>E33+F33</f>
        <v>87.5</v>
      </c>
      <c r="H33" s="59">
        <v>0</v>
      </c>
      <c r="I33" s="59">
        <v>0</v>
      </c>
      <c r="J33" s="59">
        <f>H33+I33</f>
        <v>0</v>
      </c>
      <c r="K33" s="59">
        <f>H33-E33</f>
        <v>-87.5</v>
      </c>
      <c r="L33" s="59">
        <f>I33-F33</f>
        <v>0</v>
      </c>
      <c r="M33" s="59">
        <f>K33+L33</f>
        <v>-87.5</v>
      </c>
    </row>
    <row r="34" spans="1:13" ht="51.75" customHeight="1" x14ac:dyDescent="0.25">
      <c r="A34" s="27"/>
      <c r="B34" s="265"/>
      <c r="C34" s="27"/>
      <c r="D34" s="265"/>
      <c r="E34" s="141"/>
      <c r="F34" s="141"/>
      <c r="G34" s="266"/>
      <c r="H34" s="141"/>
      <c r="I34" s="141"/>
      <c r="J34" s="141"/>
      <c r="K34" s="141"/>
      <c r="L34" s="141"/>
      <c r="M34" s="141"/>
    </row>
    <row r="35" spans="1:13" ht="17.25" customHeight="1" x14ac:dyDescent="0.25">
      <c r="A35" s="27"/>
      <c r="B35" s="42"/>
      <c r="C35" s="109"/>
      <c r="D35" s="43"/>
      <c r="E35" s="46"/>
      <c r="F35" s="46"/>
      <c r="G35" s="45"/>
      <c r="H35" s="46"/>
      <c r="I35" s="46"/>
      <c r="J35" s="46"/>
      <c r="K35" s="46"/>
      <c r="L35" s="46"/>
      <c r="M35" s="46"/>
    </row>
    <row r="36" spans="1:13" s="127" customFormat="1" x14ac:dyDescent="0.25">
      <c r="A36" s="61" t="s">
        <v>224</v>
      </c>
      <c r="H36" s="126"/>
      <c r="I36" s="126"/>
      <c r="K36" s="214" t="s">
        <v>225</v>
      </c>
      <c r="L36" s="214"/>
    </row>
    <row r="37" spans="1:13" x14ac:dyDescent="0.25">
      <c r="H37" s="229" t="s">
        <v>13</v>
      </c>
      <c r="I37" s="229"/>
      <c r="K37" s="230" t="s">
        <v>14</v>
      </c>
      <c r="L37" s="230"/>
    </row>
  </sheetData>
  <mergeCells count="20">
    <mergeCell ref="D10:H10"/>
    <mergeCell ref="D3:H3"/>
    <mergeCell ref="D4:H4"/>
    <mergeCell ref="D5:H5"/>
    <mergeCell ref="D7:H7"/>
    <mergeCell ref="D8:H8"/>
    <mergeCell ref="B18:M18"/>
    <mergeCell ref="K36:L36"/>
    <mergeCell ref="H37:I37"/>
    <mergeCell ref="K37:L37"/>
    <mergeCell ref="A12:B12"/>
    <mergeCell ref="E12:M12"/>
    <mergeCell ref="E13:M13"/>
    <mergeCell ref="A16:A17"/>
    <mergeCell ref="B16:B17"/>
    <mergeCell ref="C16:C17"/>
    <mergeCell ref="D16:D17"/>
    <mergeCell ref="E16:G16"/>
    <mergeCell ref="H16:J16"/>
    <mergeCell ref="K16:M16"/>
  </mergeCells>
  <pageMargins left="0.78740157480314965" right="0.78740157480314965" top="1.1811023622047245" bottom="0.39370078740157483" header="0.31496062992125984" footer="0.31496062992125984"/>
  <pageSetup paperSize="9" scale="54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3:N27"/>
  <sheetViews>
    <sheetView view="pageBreakPreview" topLeftCell="A7" zoomScale="86" zoomScaleNormal="80" zoomScaleSheetLayoutView="86" workbookViewId="0">
      <selection activeCell="E12" sqref="E12:M12"/>
    </sheetView>
  </sheetViews>
  <sheetFormatPr defaultColWidth="9.109375" defaultRowHeight="13.8" x14ac:dyDescent="0.25"/>
  <cols>
    <col min="1" max="1" width="9.109375" style="19"/>
    <col min="2" max="2" width="44.44140625" style="19" customWidth="1"/>
    <col min="3" max="3" width="11.6640625" style="19" customWidth="1"/>
    <col min="4" max="4" width="46.88671875" style="19" customWidth="1"/>
    <col min="5" max="5" width="12.33203125" style="19" customWidth="1"/>
    <col min="6" max="6" width="12" style="19" customWidth="1"/>
    <col min="7" max="7" width="14.33203125" style="19" customWidth="1"/>
    <col min="8" max="8" width="12.5546875" style="19" customWidth="1"/>
    <col min="9" max="9" width="11.88671875" style="19" customWidth="1"/>
    <col min="10" max="10" width="15.6640625" style="19" customWidth="1"/>
    <col min="11" max="11" width="12.6640625" style="19" customWidth="1"/>
    <col min="12" max="13" width="13" style="19" customWidth="1"/>
    <col min="14" max="16384" width="9.109375" style="19"/>
  </cols>
  <sheetData>
    <row r="3" spans="1:13" x14ac:dyDescent="0.25">
      <c r="D3" s="240" t="s">
        <v>0</v>
      </c>
      <c r="E3" s="240"/>
      <c r="F3" s="240"/>
      <c r="G3" s="240"/>
      <c r="H3" s="240"/>
      <c r="I3" s="23"/>
    </row>
    <row r="4" spans="1:13" x14ac:dyDescent="0.25">
      <c r="C4" s="51"/>
      <c r="D4" s="240" t="s">
        <v>15</v>
      </c>
      <c r="E4" s="240"/>
      <c r="F4" s="240"/>
      <c r="G4" s="240"/>
      <c r="H4" s="240"/>
    </row>
    <row r="5" spans="1:13" x14ac:dyDescent="0.25">
      <c r="D5" s="240" t="s">
        <v>16</v>
      </c>
      <c r="E5" s="240"/>
      <c r="F5" s="240"/>
      <c r="G5" s="240"/>
      <c r="H5" s="240"/>
      <c r="I5" s="24"/>
      <c r="J5" s="24"/>
    </row>
    <row r="7" spans="1:13" x14ac:dyDescent="0.25">
      <c r="D7" s="241" t="s">
        <v>113</v>
      </c>
      <c r="E7" s="241"/>
      <c r="F7" s="241"/>
      <c r="G7" s="241"/>
      <c r="H7" s="241"/>
      <c r="I7" s="25"/>
      <c r="J7" s="25"/>
      <c r="K7" s="25"/>
      <c r="L7" s="25"/>
    </row>
    <row r="8" spans="1:13" x14ac:dyDescent="0.25">
      <c r="D8" s="242" t="s">
        <v>3</v>
      </c>
      <c r="E8" s="242"/>
      <c r="F8" s="242"/>
      <c r="G8" s="242"/>
      <c r="H8" s="242"/>
      <c r="I8" s="25"/>
      <c r="J8" s="25"/>
      <c r="K8" s="25"/>
      <c r="L8" s="25"/>
    </row>
    <row r="10" spans="1:13" x14ac:dyDescent="0.25">
      <c r="D10" s="240" t="s">
        <v>226</v>
      </c>
      <c r="E10" s="240"/>
      <c r="F10" s="240"/>
      <c r="G10" s="240"/>
      <c r="H10" s="240"/>
    </row>
    <row r="11" spans="1:13" x14ac:dyDescent="0.25">
      <c r="H11" s="24"/>
    </row>
    <row r="12" spans="1:13" ht="30.75" customHeight="1" x14ac:dyDescent="0.25">
      <c r="A12" s="243" t="s">
        <v>494</v>
      </c>
      <c r="B12" s="243"/>
      <c r="C12" s="52"/>
      <c r="D12" s="25"/>
      <c r="E12" s="244" t="s">
        <v>493</v>
      </c>
      <c r="F12" s="244"/>
      <c r="G12" s="244"/>
      <c r="H12" s="244"/>
      <c r="I12" s="244"/>
      <c r="J12" s="244"/>
      <c r="K12" s="244"/>
      <c r="L12" s="244"/>
      <c r="M12" s="244"/>
    </row>
    <row r="13" spans="1:13" x14ac:dyDescent="0.25">
      <c r="A13" s="25" t="s">
        <v>17</v>
      </c>
      <c r="B13" s="25"/>
      <c r="C13" s="25"/>
      <c r="D13" s="25"/>
      <c r="E13" s="242" t="s">
        <v>18</v>
      </c>
      <c r="F13" s="242"/>
      <c r="G13" s="242"/>
      <c r="H13" s="242"/>
      <c r="I13" s="242"/>
      <c r="J13" s="242"/>
      <c r="K13" s="242"/>
      <c r="L13" s="242"/>
      <c r="M13" s="242"/>
    </row>
    <row r="14" spans="1:13" x14ac:dyDescent="0.25">
      <c r="H14" s="24"/>
    </row>
    <row r="16" spans="1:13" ht="36" customHeight="1" x14ac:dyDescent="0.25">
      <c r="A16" s="238" t="s">
        <v>19</v>
      </c>
      <c r="B16" s="237" t="s">
        <v>20</v>
      </c>
      <c r="C16" s="238" t="s">
        <v>21</v>
      </c>
      <c r="D16" s="238" t="s">
        <v>22</v>
      </c>
      <c r="E16" s="239" t="s">
        <v>26</v>
      </c>
      <c r="F16" s="239"/>
      <c r="G16" s="239"/>
      <c r="H16" s="237" t="s">
        <v>27</v>
      </c>
      <c r="I16" s="237"/>
      <c r="J16" s="237"/>
      <c r="K16" s="237" t="s">
        <v>28</v>
      </c>
      <c r="L16" s="237"/>
      <c r="M16" s="237"/>
    </row>
    <row r="17" spans="1:14" ht="27.6" x14ac:dyDescent="0.25">
      <c r="A17" s="238"/>
      <c r="B17" s="237"/>
      <c r="C17" s="238"/>
      <c r="D17" s="238"/>
      <c r="E17" s="20" t="s">
        <v>23</v>
      </c>
      <c r="F17" s="20" t="s">
        <v>24</v>
      </c>
      <c r="G17" s="20" t="s">
        <v>25</v>
      </c>
      <c r="H17" s="20" t="s">
        <v>23</v>
      </c>
      <c r="I17" s="20" t="s">
        <v>24</v>
      </c>
      <c r="J17" s="20" t="s">
        <v>25</v>
      </c>
      <c r="K17" s="20" t="s">
        <v>23</v>
      </c>
      <c r="L17" s="20" t="s">
        <v>24</v>
      </c>
      <c r="M17" s="20" t="s">
        <v>25</v>
      </c>
    </row>
    <row r="18" spans="1:14" x14ac:dyDescent="0.25">
      <c r="A18" s="22"/>
      <c r="B18" s="245" t="s">
        <v>495</v>
      </c>
      <c r="C18" s="227"/>
      <c r="D18" s="227"/>
      <c r="E18" s="227"/>
      <c r="F18" s="227"/>
      <c r="G18" s="227"/>
      <c r="H18" s="227"/>
      <c r="I18" s="227"/>
      <c r="J18" s="227"/>
      <c r="K18" s="227"/>
      <c r="L18" s="227"/>
      <c r="M18" s="228"/>
    </row>
    <row r="19" spans="1:14" x14ac:dyDescent="0.25">
      <c r="A19" s="108">
        <v>1</v>
      </c>
      <c r="B19" s="108" t="s">
        <v>128</v>
      </c>
      <c r="C19" s="108"/>
      <c r="D19" s="108"/>
      <c r="E19" s="31"/>
      <c r="F19" s="31"/>
      <c r="G19" s="31"/>
      <c r="H19" s="31"/>
      <c r="I19" s="31"/>
      <c r="J19" s="31"/>
      <c r="K19" s="31"/>
      <c r="L19" s="31"/>
      <c r="M19" s="31"/>
    </row>
    <row r="20" spans="1:14" s="1" customFormat="1" ht="26.25" customHeight="1" x14ac:dyDescent="0.25">
      <c r="A20" s="105"/>
      <c r="B20" s="104" t="s">
        <v>57</v>
      </c>
      <c r="C20" s="105" t="s">
        <v>35</v>
      </c>
      <c r="D20" s="107" t="s">
        <v>114</v>
      </c>
      <c r="E20" s="58">
        <v>65716</v>
      </c>
      <c r="F20" s="58">
        <v>0</v>
      </c>
      <c r="G20" s="58">
        <f>E20+F20</f>
        <v>65716</v>
      </c>
      <c r="H20" s="59">
        <v>29797</v>
      </c>
      <c r="I20" s="59">
        <v>0</v>
      </c>
      <c r="J20" s="59">
        <f>H20+I20</f>
        <v>29797</v>
      </c>
      <c r="K20" s="59">
        <f>H20-E20</f>
        <v>-35919</v>
      </c>
      <c r="L20" s="59">
        <f>I20-F20</f>
        <v>0</v>
      </c>
      <c r="M20" s="59">
        <f t="shared" ref="M20" si="0">K20+L20</f>
        <v>-35919</v>
      </c>
      <c r="N20" s="69"/>
    </row>
    <row r="21" spans="1:14" x14ac:dyDescent="0.25">
      <c r="A21" s="107">
        <v>2</v>
      </c>
      <c r="B21" s="108" t="s">
        <v>129</v>
      </c>
      <c r="C21" s="108"/>
      <c r="D21" s="108"/>
      <c r="E21" s="31"/>
      <c r="F21" s="62"/>
      <c r="G21" s="62"/>
      <c r="H21" s="62"/>
      <c r="I21" s="62"/>
      <c r="J21" s="62"/>
      <c r="K21" s="62"/>
      <c r="L21" s="62"/>
      <c r="M21" s="62"/>
    </row>
    <row r="22" spans="1:14" ht="36.75" customHeight="1" x14ac:dyDescent="0.25">
      <c r="A22" s="108"/>
      <c r="B22" s="107" t="s">
        <v>496</v>
      </c>
      <c r="C22" s="108" t="s">
        <v>32</v>
      </c>
      <c r="D22" s="107" t="s">
        <v>497</v>
      </c>
      <c r="E22" s="31">
        <v>2</v>
      </c>
      <c r="F22" s="62">
        <v>0</v>
      </c>
      <c r="G22" s="62">
        <f>E22+F22</f>
        <v>2</v>
      </c>
      <c r="H22" s="62">
        <v>2</v>
      </c>
      <c r="I22" s="62">
        <v>0</v>
      </c>
      <c r="J22" s="62">
        <f>H22+I22</f>
        <v>2</v>
      </c>
      <c r="K22" s="59">
        <f>H22-E22</f>
        <v>0</v>
      </c>
      <c r="L22" s="59">
        <f>I22-F22</f>
        <v>0</v>
      </c>
      <c r="M22" s="62">
        <f>K22+L22</f>
        <v>0</v>
      </c>
    </row>
    <row r="23" spans="1:14" x14ac:dyDescent="0.25">
      <c r="A23" s="108">
        <v>3</v>
      </c>
      <c r="B23" s="108" t="s">
        <v>130</v>
      </c>
      <c r="C23" s="108"/>
      <c r="D23" s="108"/>
      <c r="E23" s="31"/>
      <c r="F23" s="62"/>
      <c r="G23" s="62"/>
      <c r="H23" s="62"/>
      <c r="I23" s="62"/>
      <c r="J23" s="62"/>
      <c r="K23" s="62"/>
      <c r="L23" s="62"/>
      <c r="M23" s="62"/>
    </row>
    <row r="24" spans="1:14" ht="32.25" customHeight="1" x14ac:dyDescent="0.25">
      <c r="A24" s="108"/>
      <c r="B24" s="107" t="s">
        <v>498</v>
      </c>
      <c r="C24" s="105" t="s">
        <v>35</v>
      </c>
      <c r="D24" s="105" t="s">
        <v>115</v>
      </c>
      <c r="E24" s="31">
        <v>32858</v>
      </c>
      <c r="F24" s="62">
        <v>0</v>
      </c>
      <c r="G24" s="62">
        <f>E24+F24</f>
        <v>32858</v>
      </c>
      <c r="H24" s="62">
        <v>14898.5</v>
      </c>
      <c r="I24" s="62">
        <v>0</v>
      </c>
      <c r="J24" s="62">
        <f>H24+I24</f>
        <v>14898.5</v>
      </c>
      <c r="K24" s="59">
        <f>H24-E24</f>
        <v>-17959.5</v>
      </c>
      <c r="L24" s="59">
        <f>I24-F24</f>
        <v>0</v>
      </c>
      <c r="M24" s="62">
        <f>K24+L24</f>
        <v>-17959.5</v>
      </c>
    </row>
    <row r="26" spans="1:14" s="127" customFormat="1" x14ac:dyDescent="0.25">
      <c r="A26" s="61" t="s">
        <v>224</v>
      </c>
      <c r="H26" s="126"/>
      <c r="I26" s="126"/>
      <c r="K26" s="214" t="s">
        <v>225</v>
      </c>
      <c r="L26" s="214"/>
    </row>
    <row r="27" spans="1:14" x14ac:dyDescent="0.25">
      <c r="H27" s="242" t="s">
        <v>13</v>
      </c>
      <c r="I27" s="242"/>
      <c r="K27" s="246" t="s">
        <v>14</v>
      </c>
      <c r="L27" s="246"/>
    </row>
  </sheetData>
  <mergeCells count="20">
    <mergeCell ref="K26:L26"/>
    <mergeCell ref="H27:I27"/>
    <mergeCell ref="K27:L27"/>
    <mergeCell ref="A12:B12"/>
    <mergeCell ref="E12:M12"/>
    <mergeCell ref="A16:A17"/>
    <mergeCell ref="D3:H3"/>
    <mergeCell ref="D4:H4"/>
    <mergeCell ref="D5:H5"/>
    <mergeCell ref="D7:H7"/>
    <mergeCell ref="D8:H8"/>
    <mergeCell ref="D10:H10"/>
    <mergeCell ref="B18:M18"/>
    <mergeCell ref="E13:M13"/>
    <mergeCell ref="B16:B17"/>
    <mergeCell ref="C16:C17"/>
    <mergeCell ref="D16:D17"/>
    <mergeCell ref="E16:G16"/>
    <mergeCell ref="H16:J16"/>
    <mergeCell ref="K16:M16"/>
  </mergeCells>
  <pageMargins left="0.70866141732283472" right="0.70866141732283472" top="1.1417322834645669" bottom="0.35433070866141736" header="0.31496062992125984" footer="0.31496062992125984"/>
  <pageSetup paperSize="9" scale="54" fitToWidth="0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N72"/>
  <sheetViews>
    <sheetView view="pageBreakPreview" zoomScale="90" zoomScaleNormal="100" zoomScaleSheetLayoutView="90" workbookViewId="0">
      <selection activeCell="I30" sqref="I30"/>
    </sheetView>
  </sheetViews>
  <sheetFormatPr defaultRowHeight="14.4" x14ac:dyDescent="0.3"/>
  <cols>
    <col min="2" max="2" width="25" customWidth="1"/>
    <col min="3" max="3" width="12.6640625" customWidth="1"/>
    <col min="4" max="4" width="24.6640625" customWidth="1"/>
    <col min="5" max="5" width="13.44140625" customWidth="1"/>
    <col min="6" max="6" width="15.109375" customWidth="1"/>
    <col min="7" max="7" width="17.6640625" customWidth="1"/>
    <col min="8" max="8" width="17" customWidth="1"/>
    <col min="9" max="9" width="16.33203125" customWidth="1"/>
    <col min="10" max="11" width="14.33203125" customWidth="1"/>
    <col min="12" max="12" width="14.6640625" customWidth="1"/>
    <col min="13" max="13" width="14.33203125" customWidth="1"/>
  </cols>
  <sheetData>
    <row r="1" spans="1:13" x14ac:dyDescent="0.3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3" x14ac:dyDescent="0.3">
      <c r="A2" s="19"/>
      <c r="B2" s="19"/>
      <c r="C2" s="19"/>
      <c r="D2" s="240" t="s">
        <v>0</v>
      </c>
      <c r="E2" s="240"/>
      <c r="F2" s="240"/>
      <c r="G2" s="240"/>
      <c r="H2" s="240"/>
      <c r="I2" s="23"/>
      <c r="J2" s="19"/>
      <c r="K2" s="19"/>
      <c r="L2" s="19"/>
      <c r="M2" s="19"/>
    </row>
    <row r="3" spans="1:13" x14ac:dyDescent="0.3">
      <c r="A3" s="19"/>
      <c r="B3" s="19"/>
      <c r="C3" s="51"/>
      <c r="D3" s="240" t="s">
        <v>15</v>
      </c>
      <c r="E3" s="240"/>
      <c r="F3" s="240"/>
      <c r="G3" s="240"/>
      <c r="H3" s="240"/>
      <c r="I3" s="19"/>
      <c r="J3" s="19"/>
      <c r="K3" s="19"/>
      <c r="L3" s="19"/>
      <c r="M3" s="19"/>
    </row>
    <row r="4" spans="1:13" x14ac:dyDescent="0.3">
      <c r="A4" s="19"/>
      <c r="B4" s="19"/>
      <c r="C4" s="19"/>
      <c r="D4" s="240" t="s">
        <v>16</v>
      </c>
      <c r="E4" s="240"/>
      <c r="F4" s="240"/>
      <c r="G4" s="240"/>
      <c r="H4" s="240"/>
      <c r="I4" s="88"/>
      <c r="J4" s="88"/>
      <c r="K4" s="19"/>
      <c r="L4" s="19"/>
      <c r="M4" s="19"/>
    </row>
    <row r="5" spans="1:13" x14ac:dyDescent="0.3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1:13" x14ac:dyDescent="0.3">
      <c r="A6" s="19"/>
      <c r="B6" s="19"/>
      <c r="C6" s="19"/>
      <c r="D6" s="241" t="s">
        <v>113</v>
      </c>
      <c r="E6" s="241"/>
      <c r="F6" s="241"/>
      <c r="G6" s="241"/>
      <c r="H6" s="241"/>
      <c r="I6" s="25"/>
      <c r="J6" s="25"/>
      <c r="K6" s="25"/>
      <c r="L6" s="25"/>
      <c r="M6" s="19"/>
    </row>
    <row r="7" spans="1:13" x14ac:dyDescent="0.3">
      <c r="A7" s="19"/>
      <c r="B7" s="19"/>
      <c r="C7" s="19"/>
      <c r="D7" s="242" t="s">
        <v>3</v>
      </c>
      <c r="E7" s="242"/>
      <c r="F7" s="242"/>
      <c r="G7" s="242"/>
      <c r="H7" s="242"/>
      <c r="I7" s="25"/>
      <c r="J7" s="25"/>
      <c r="K7" s="25"/>
      <c r="L7" s="25"/>
      <c r="M7" s="19"/>
    </row>
    <row r="8" spans="1:13" x14ac:dyDescent="0.3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1:13" x14ac:dyDescent="0.3">
      <c r="A9" s="19"/>
      <c r="B9" s="19"/>
      <c r="C9" s="19"/>
      <c r="D9" s="240" t="s">
        <v>484</v>
      </c>
      <c r="E9" s="240"/>
      <c r="F9" s="240"/>
      <c r="G9" s="240"/>
      <c r="H9" s="240"/>
      <c r="I9" s="19"/>
      <c r="J9" s="19"/>
      <c r="K9" s="19"/>
      <c r="L9" s="19"/>
      <c r="M9" s="19"/>
    </row>
    <row r="10" spans="1:13" x14ac:dyDescent="0.3">
      <c r="A10" s="19"/>
      <c r="C10" s="19"/>
      <c r="D10" s="19"/>
      <c r="E10" s="19"/>
      <c r="F10" s="19"/>
      <c r="G10" s="19"/>
      <c r="H10" s="88"/>
      <c r="I10" s="19"/>
      <c r="J10" s="19"/>
      <c r="K10" s="19"/>
      <c r="L10" s="19"/>
      <c r="M10" s="19"/>
    </row>
    <row r="11" spans="1:13" x14ac:dyDescent="0.3">
      <c r="A11" s="243" t="s">
        <v>96</v>
      </c>
      <c r="B11" s="243"/>
      <c r="C11" s="52"/>
      <c r="D11" s="25"/>
      <c r="E11" s="267" t="s">
        <v>125</v>
      </c>
      <c r="F11" s="244"/>
      <c r="G11" s="244"/>
      <c r="H11" s="244"/>
      <c r="I11" s="244"/>
      <c r="J11" s="244"/>
      <c r="K11" s="244"/>
      <c r="L11" s="244"/>
      <c r="M11" s="244"/>
    </row>
    <row r="12" spans="1:13" x14ac:dyDescent="0.3">
      <c r="A12" s="25" t="s">
        <v>17</v>
      </c>
      <c r="B12" s="25"/>
      <c r="C12" s="25"/>
      <c r="D12" s="25"/>
      <c r="E12" s="242" t="s">
        <v>18</v>
      </c>
      <c r="F12" s="242"/>
      <c r="G12" s="242"/>
      <c r="H12" s="242"/>
      <c r="I12" s="242"/>
      <c r="J12" s="242"/>
      <c r="K12" s="242"/>
      <c r="L12" s="242"/>
      <c r="M12" s="242"/>
    </row>
    <row r="13" spans="1:13" x14ac:dyDescent="0.3">
      <c r="A13" s="19"/>
      <c r="B13" s="19"/>
      <c r="C13" s="19"/>
      <c r="D13" s="19"/>
      <c r="E13" s="19"/>
      <c r="F13" s="19"/>
      <c r="G13" s="19"/>
      <c r="H13" s="88"/>
      <c r="I13" s="19"/>
      <c r="J13" s="19"/>
      <c r="K13" s="19"/>
      <c r="L13" s="19"/>
      <c r="M13" s="19"/>
    </row>
    <row r="14" spans="1:13" x14ac:dyDescent="0.3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</row>
    <row r="15" spans="1:13" x14ac:dyDescent="0.3">
      <c r="A15" s="238" t="s">
        <v>19</v>
      </c>
      <c r="B15" s="237" t="s">
        <v>20</v>
      </c>
      <c r="C15" s="238" t="s">
        <v>21</v>
      </c>
      <c r="D15" s="238" t="s">
        <v>22</v>
      </c>
      <c r="E15" s="239" t="s">
        <v>26</v>
      </c>
      <c r="F15" s="239"/>
      <c r="G15" s="239"/>
      <c r="H15" s="237" t="s">
        <v>27</v>
      </c>
      <c r="I15" s="237"/>
      <c r="J15" s="237"/>
      <c r="K15" s="237" t="s">
        <v>28</v>
      </c>
      <c r="L15" s="237"/>
      <c r="M15" s="237"/>
    </row>
    <row r="16" spans="1:13" ht="27.6" x14ac:dyDescent="0.3">
      <c r="A16" s="238"/>
      <c r="B16" s="237"/>
      <c r="C16" s="238"/>
      <c r="D16" s="238"/>
      <c r="E16" s="89" t="s">
        <v>23</v>
      </c>
      <c r="F16" s="89" t="s">
        <v>24</v>
      </c>
      <c r="G16" s="89" t="s">
        <v>25</v>
      </c>
      <c r="H16" s="89" t="s">
        <v>23</v>
      </c>
      <c r="I16" s="89" t="s">
        <v>24</v>
      </c>
      <c r="J16" s="89" t="s">
        <v>25</v>
      </c>
      <c r="K16" s="89" t="s">
        <v>23</v>
      </c>
      <c r="L16" s="89" t="s">
        <v>24</v>
      </c>
      <c r="M16" s="89" t="s">
        <v>25</v>
      </c>
    </row>
    <row r="17" spans="1:14" ht="36.6" customHeight="1" x14ac:dyDescent="0.3">
      <c r="A17" s="268" t="s">
        <v>485</v>
      </c>
      <c r="B17" s="263"/>
      <c r="C17" s="263"/>
      <c r="D17" s="263"/>
      <c r="E17" s="263"/>
      <c r="F17" s="263"/>
      <c r="G17" s="263"/>
      <c r="H17" s="263"/>
      <c r="I17" s="263"/>
      <c r="J17" s="263"/>
      <c r="K17" s="263"/>
      <c r="L17" s="263"/>
      <c r="M17" s="264"/>
    </row>
    <row r="18" spans="1:14" x14ac:dyDescent="0.3">
      <c r="A18" s="30">
        <v>1</v>
      </c>
      <c r="B18" s="171" t="s">
        <v>128</v>
      </c>
      <c r="C18" s="171"/>
      <c r="D18" s="171"/>
      <c r="E18" s="269"/>
      <c r="F18" s="269"/>
      <c r="G18" s="269"/>
      <c r="H18" s="269"/>
      <c r="I18" s="269"/>
      <c r="J18" s="269"/>
      <c r="K18" s="270"/>
      <c r="L18" s="270"/>
      <c r="M18" s="269"/>
    </row>
    <row r="19" spans="1:14" s="1" customFormat="1" ht="48" customHeight="1" x14ac:dyDescent="0.25">
      <c r="A19" s="93"/>
      <c r="B19" s="169" t="s">
        <v>486</v>
      </c>
      <c r="C19" s="170" t="s">
        <v>35</v>
      </c>
      <c r="D19" s="172" t="s">
        <v>198</v>
      </c>
      <c r="E19" s="58">
        <v>0</v>
      </c>
      <c r="F19" s="58">
        <v>8600000</v>
      </c>
      <c r="G19" s="58">
        <f>E19+F19</f>
        <v>8600000</v>
      </c>
      <c r="H19" s="59">
        <v>0</v>
      </c>
      <c r="I19" s="59">
        <v>2719001</v>
      </c>
      <c r="J19" s="59">
        <f>H19+I19</f>
        <v>2719001</v>
      </c>
      <c r="K19" s="59">
        <f>H19-E19</f>
        <v>0</v>
      </c>
      <c r="L19" s="59">
        <f>I19-F19</f>
        <v>-5880999</v>
      </c>
      <c r="M19" s="59">
        <f t="shared" ref="M19" si="0">K19+L19</f>
        <v>-5880999</v>
      </c>
      <c r="N19" s="69"/>
    </row>
    <row r="20" spans="1:14" s="1" customFormat="1" ht="48" customHeight="1" x14ac:dyDescent="0.25">
      <c r="A20" s="170"/>
      <c r="B20" s="169" t="s">
        <v>245</v>
      </c>
      <c r="C20" s="170" t="s">
        <v>35</v>
      </c>
      <c r="D20" s="172" t="s">
        <v>198</v>
      </c>
      <c r="E20" s="58">
        <v>0</v>
      </c>
      <c r="F20" s="58">
        <v>10600000</v>
      </c>
      <c r="G20" s="58">
        <f>E20+F20</f>
        <v>10600000</v>
      </c>
      <c r="H20" s="59">
        <v>0</v>
      </c>
      <c r="I20" s="59">
        <v>5815738</v>
      </c>
      <c r="J20" s="59">
        <f>H20+I20</f>
        <v>5815738</v>
      </c>
      <c r="K20" s="59">
        <f>H20-E20</f>
        <v>0</v>
      </c>
      <c r="L20" s="59">
        <f>I20-F20</f>
        <v>-4784262</v>
      </c>
      <c r="M20" s="59">
        <f t="shared" ref="M20" si="1">K20+L20</f>
        <v>-4784262</v>
      </c>
      <c r="N20" s="69"/>
    </row>
    <row r="21" spans="1:14" x14ac:dyDescent="0.3">
      <c r="A21" s="35">
        <v>2</v>
      </c>
      <c r="B21" s="170" t="s">
        <v>129</v>
      </c>
      <c r="C21" s="170"/>
      <c r="D21" s="170"/>
      <c r="E21" s="271"/>
      <c r="F21" s="271"/>
      <c r="G21" s="271"/>
      <c r="H21" s="271"/>
      <c r="I21" s="271"/>
      <c r="J21" s="271"/>
      <c r="K21" s="271"/>
      <c r="L21" s="271"/>
      <c r="M21" s="271"/>
    </row>
    <row r="22" spans="1:14" ht="55.2" x14ac:dyDescent="0.3">
      <c r="A22" s="5"/>
      <c r="B22" s="169" t="s">
        <v>487</v>
      </c>
      <c r="C22" s="170" t="s">
        <v>32</v>
      </c>
      <c r="D22" s="170" t="s">
        <v>217</v>
      </c>
      <c r="E22" s="92">
        <v>0</v>
      </c>
      <c r="F22" s="92">
        <v>1</v>
      </c>
      <c r="G22" s="92">
        <f>E22+F22</f>
        <v>1</v>
      </c>
      <c r="H22" s="92">
        <v>0</v>
      </c>
      <c r="I22" s="92">
        <v>1</v>
      </c>
      <c r="J22" s="92">
        <f>H22+I22</f>
        <v>1</v>
      </c>
      <c r="K22" s="59">
        <f>H22-E22</f>
        <v>0</v>
      </c>
      <c r="L22" s="59">
        <f>I22-F22</f>
        <v>0</v>
      </c>
      <c r="M22" s="92">
        <f>K22+L22</f>
        <v>0</v>
      </c>
    </row>
    <row r="23" spans="1:14" ht="55.2" x14ac:dyDescent="0.3">
      <c r="A23" s="5"/>
      <c r="B23" s="169" t="s">
        <v>488</v>
      </c>
      <c r="C23" s="170" t="s">
        <v>32</v>
      </c>
      <c r="D23" s="170" t="s">
        <v>217</v>
      </c>
      <c r="E23" s="92">
        <v>0</v>
      </c>
      <c r="F23" s="92">
        <v>1</v>
      </c>
      <c r="G23" s="92">
        <f>E23+F23</f>
        <v>1</v>
      </c>
      <c r="H23" s="92">
        <v>0</v>
      </c>
      <c r="I23" s="92">
        <v>1</v>
      </c>
      <c r="J23" s="92">
        <f>H23+I23</f>
        <v>1</v>
      </c>
      <c r="K23" s="59">
        <f>H23-E23</f>
        <v>0</v>
      </c>
      <c r="L23" s="59">
        <f>I23-F23</f>
        <v>0</v>
      </c>
      <c r="M23" s="92">
        <f>K23+L23</f>
        <v>0</v>
      </c>
    </row>
    <row r="24" spans="1:14" x14ac:dyDescent="0.3">
      <c r="A24" s="87">
        <v>3</v>
      </c>
      <c r="B24" s="170" t="s">
        <v>130</v>
      </c>
      <c r="C24" s="170"/>
      <c r="D24" s="170"/>
      <c r="E24" s="271"/>
      <c r="F24" s="271"/>
      <c r="G24" s="271"/>
      <c r="H24" s="271"/>
      <c r="I24" s="271"/>
      <c r="J24" s="271"/>
      <c r="K24" s="271"/>
      <c r="L24" s="271"/>
      <c r="M24" s="271"/>
    </row>
    <row r="25" spans="1:14" ht="41.4" x14ac:dyDescent="0.3">
      <c r="A25" s="5"/>
      <c r="B25" s="169" t="s">
        <v>489</v>
      </c>
      <c r="C25" s="170" t="s">
        <v>35</v>
      </c>
      <c r="D25" s="169" t="s">
        <v>115</v>
      </c>
      <c r="E25" s="58">
        <v>0</v>
      </c>
      <c r="F25" s="58">
        <v>8600000</v>
      </c>
      <c r="G25" s="58">
        <f>E25+F25</f>
        <v>8600000</v>
      </c>
      <c r="H25" s="59">
        <v>0</v>
      </c>
      <c r="I25" s="59">
        <v>2719001</v>
      </c>
      <c r="J25" s="59">
        <f>H25+I25</f>
        <v>2719001</v>
      </c>
      <c r="K25" s="59">
        <f>H25-E25</f>
        <v>0</v>
      </c>
      <c r="L25" s="59">
        <f>I25-F25</f>
        <v>-5880999</v>
      </c>
      <c r="M25" s="59">
        <f t="shared" ref="M25:M26" si="2">K25+L25</f>
        <v>-5880999</v>
      </c>
    </row>
    <row r="26" spans="1:14" ht="41.4" x14ac:dyDescent="0.3">
      <c r="A26" s="5"/>
      <c r="B26" s="169" t="s">
        <v>490</v>
      </c>
      <c r="C26" s="170" t="s">
        <v>35</v>
      </c>
      <c r="D26" s="169" t="s">
        <v>115</v>
      </c>
      <c r="E26" s="58">
        <v>0</v>
      </c>
      <c r="F26" s="58">
        <v>10600000</v>
      </c>
      <c r="G26" s="58">
        <f>E26+F26</f>
        <v>10600000</v>
      </c>
      <c r="H26" s="59">
        <v>0</v>
      </c>
      <c r="I26" s="59">
        <v>5815738</v>
      </c>
      <c r="J26" s="59">
        <f>H26+I26</f>
        <v>5815738</v>
      </c>
      <c r="K26" s="59">
        <f>H26-E26</f>
        <v>0</v>
      </c>
      <c r="L26" s="59">
        <f>I26-F26</f>
        <v>-4784262</v>
      </c>
      <c r="M26" s="59">
        <f t="shared" si="2"/>
        <v>-4784262</v>
      </c>
    </row>
    <row r="27" spans="1:14" x14ac:dyDescent="0.3">
      <c r="A27" s="87">
        <v>4</v>
      </c>
      <c r="B27" s="170" t="s">
        <v>126</v>
      </c>
      <c r="C27" s="170"/>
      <c r="D27" s="170"/>
      <c r="E27" s="271"/>
      <c r="F27" s="271"/>
      <c r="G27" s="271"/>
      <c r="H27" s="271"/>
      <c r="I27" s="271"/>
      <c r="J27" s="271"/>
      <c r="K27" s="271"/>
      <c r="L27" s="271"/>
      <c r="M27" s="271"/>
    </row>
    <row r="28" spans="1:14" ht="27.6" x14ac:dyDescent="0.3">
      <c r="A28" s="5"/>
      <c r="B28" s="169" t="s">
        <v>491</v>
      </c>
      <c r="C28" s="170" t="s">
        <v>169</v>
      </c>
      <c r="D28" s="169" t="s">
        <v>115</v>
      </c>
      <c r="E28" s="92">
        <v>0</v>
      </c>
      <c r="F28" s="92">
        <v>45</v>
      </c>
      <c r="G28" s="92">
        <f>E28+F28</f>
        <v>45</v>
      </c>
      <c r="H28" s="92">
        <v>0</v>
      </c>
      <c r="I28" s="92">
        <v>30.8</v>
      </c>
      <c r="J28" s="92">
        <f>H28+I28</f>
        <v>30.8</v>
      </c>
      <c r="K28" s="59">
        <f>H28-E28</f>
        <v>0</v>
      </c>
      <c r="L28" s="59">
        <f>I28-F28</f>
        <v>-14.2</v>
      </c>
      <c r="M28" s="92">
        <f>K28+L28</f>
        <v>-14.2</v>
      </c>
    </row>
    <row r="29" spans="1:14" ht="41.4" x14ac:dyDescent="0.3">
      <c r="A29" s="5"/>
      <c r="B29" s="169" t="s">
        <v>492</v>
      </c>
      <c r="C29" s="170" t="s">
        <v>169</v>
      </c>
      <c r="D29" s="169" t="s">
        <v>115</v>
      </c>
      <c r="E29" s="92">
        <v>0</v>
      </c>
      <c r="F29" s="92">
        <v>61.8</v>
      </c>
      <c r="G29" s="92">
        <f>E29+F29</f>
        <v>61.8</v>
      </c>
      <c r="H29" s="92">
        <v>0</v>
      </c>
      <c r="I29" s="92">
        <v>48.4</v>
      </c>
      <c r="J29" s="92">
        <f>H29+I29</f>
        <v>48.4</v>
      </c>
      <c r="K29" s="59">
        <f>H29-E29</f>
        <v>0</v>
      </c>
      <c r="L29" s="59">
        <f>I29-F29</f>
        <v>-13.399999999999999</v>
      </c>
      <c r="M29" s="92">
        <f>K29+L29</f>
        <v>-13.399999999999999</v>
      </c>
    </row>
    <row r="30" spans="1:14" ht="19.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4" s="127" customFormat="1" ht="13.8" x14ac:dyDescent="0.25">
      <c r="A31" s="61" t="s">
        <v>224</v>
      </c>
      <c r="H31" s="126"/>
      <c r="I31" s="126"/>
      <c r="K31" s="214" t="s">
        <v>225</v>
      </c>
      <c r="L31" s="214"/>
    </row>
    <row r="32" spans="1:14" x14ac:dyDescent="0.3">
      <c r="A32" s="19"/>
      <c r="B32" s="19"/>
      <c r="C32" s="19"/>
      <c r="D32" s="19"/>
      <c r="E32" s="19"/>
      <c r="F32" s="19"/>
      <c r="G32" s="19"/>
      <c r="H32" s="242" t="s">
        <v>13</v>
      </c>
      <c r="I32" s="242"/>
      <c r="J32" s="19"/>
      <c r="K32" s="246" t="s">
        <v>14</v>
      </c>
      <c r="L32" s="246"/>
      <c r="M32" s="1"/>
    </row>
    <row r="33" spans="1:13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1:13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1:13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13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13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13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1:13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13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1:13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1:13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1:13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1:13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1:13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1:13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1:13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1:13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1:13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</row>
    <row r="56" spans="1:13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1:13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</row>
    <row r="58" spans="1:13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</row>
    <row r="59" spans="1:13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3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1:13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3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1:13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  <row r="64" spans="1:13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</row>
    <row r="65" spans="1:13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spans="1:13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</row>
    <row r="67" spans="1:13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</row>
    <row r="68" spans="1:13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</row>
    <row r="69" spans="1:13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</row>
    <row r="70" spans="1:13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</row>
    <row r="71" spans="1:13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</row>
    <row r="72" spans="1:13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</row>
  </sheetData>
  <mergeCells count="21">
    <mergeCell ref="H32:I32"/>
    <mergeCell ref="K32:L32"/>
    <mergeCell ref="K18:L18"/>
    <mergeCell ref="A17:M17"/>
    <mergeCell ref="K31:L31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  <mergeCell ref="D9:H9"/>
    <mergeCell ref="D2:H2"/>
    <mergeCell ref="D3:H3"/>
    <mergeCell ref="D4:H4"/>
    <mergeCell ref="D6:H6"/>
    <mergeCell ref="D7:H7"/>
  </mergeCells>
  <pageMargins left="0.70866141732283472" right="0.70866141732283472" top="1.1417322834645669" bottom="0.35433070866141736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23</vt:i4>
      </vt:variant>
      <vt:variant>
        <vt:lpstr>Именованные диапазоны</vt:lpstr>
      </vt:variant>
      <vt:variant>
        <vt:i4>13</vt:i4>
      </vt:variant>
    </vt:vector>
  </HeadingPairs>
  <TitlesOfParts>
    <vt:vector size="36" baseType="lpstr">
      <vt:lpstr>форма 1</vt:lpstr>
      <vt:lpstr>0610160</vt:lpstr>
      <vt:lpstr>0611010</vt:lpstr>
      <vt:lpstr>0611021</vt:lpstr>
      <vt:lpstr>0611031</vt:lpstr>
      <vt:lpstr>0611061</vt:lpstr>
      <vt:lpstr>0611070</vt:lpstr>
      <vt:lpstr>0611120</vt:lpstr>
      <vt:lpstr>0611160</vt:lpstr>
      <vt:lpstr>0611141</vt:lpstr>
      <vt:lpstr>0611142</vt:lpstr>
      <vt:lpstr>0611151</vt:lpstr>
      <vt:lpstr>0611152</vt:lpstr>
      <vt:lpstr>0611210</vt:lpstr>
      <vt:lpstr>0611200</vt:lpstr>
      <vt:lpstr>0613033</vt:lpstr>
      <vt:lpstr>0613133</vt:lpstr>
      <vt:lpstr>0615011</vt:lpstr>
      <vt:lpstr>0615012</vt:lpstr>
      <vt:lpstr>0615031</vt:lpstr>
      <vt:lpstr>0615061</vt:lpstr>
      <vt:lpstr>0618110</vt:lpstr>
      <vt:lpstr>0617366</vt:lpstr>
      <vt:lpstr>'0611010'!Область_печати</vt:lpstr>
      <vt:lpstr>'0611021'!Область_печати</vt:lpstr>
      <vt:lpstr>'0611031'!Область_печати</vt:lpstr>
      <vt:lpstr>'0611061'!Область_печати</vt:lpstr>
      <vt:lpstr>'0611070'!Область_печати</vt:lpstr>
      <vt:lpstr>'0611141'!Область_печати</vt:lpstr>
      <vt:lpstr>'0611142'!Область_печати</vt:lpstr>
      <vt:lpstr>'0611151'!Область_печати</vt:lpstr>
      <vt:lpstr>'0611152'!Область_печати</vt:lpstr>
      <vt:lpstr>'0611160'!Область_печати</vt:lpstr>
      <vt:lpstr>'0611200'!Область_печати</vt:lpstr>
      <vt:lpstr>'0613133'!Область_печати</vt:lpstr>
      <vt:lpstr>'форма 1'!Область_печати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2025-03-11T10:32:44Z</dcterms:modified>
</cp:coreProperties>
</file>